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profdaoudakone/Documents/Daouda Docs/2022/Center of EX/PTAB 2023 et 2024/Doc PTAB pour ANO 2024/"/>
    </mc:Choice>
  </mc:AlternateContent>
  <xr:revisionPtr revIDLastSave="0" documentId="8_{B41D89D0-6B89-4641-AB4C-39EFC3FB0182}" xr6:coauthVersionLast="47" xr6:coauthVersionMax="47" xr10:uidLastSave="{00000000-0000-0000-0000-000000000000}"/>
  <bookViews>
    <workbookView xWindow="0" yWindow="500" windowWidth="19420" windowHeight="10300" tabRatio="592" xr2:uid="{488430EC-C055-42C5-95A6-0158BB1155F8}"/>
  </bookViews>
  <sheets>
    <sheet name="Ptba2024_Eur" sheetId="2" r:id="rId1"/>
    <sheet name="Ptba_usd" sheetId="1"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72" i="2" l="1"/>
  <c r="Z67" i="2" s="1"/>
  <c r="Y55" i="2"/>
  <c r="X104" i="2"/>
  <c r="Y99" i="2"/>
  <c r="X96" i="2"/>
  <c r="Z85" i="2"/>
  <c r="Y85" i="2"/>
  <c r="X85" i="2"/>
  <c r="Z82" i="2"/>
  <c r="Y82" i="2"/>
  <c r="X82" i="2"/>
  <c r="Z78" i="2"/>
  <c r="Y78" i="2"/>
  <c r="X78" i="2"/>
  <c r="X67" i="2"/>
  <c r="Y67" i="2"/>
  <c r="Z60" i="2"/>
  <c r="Y60" i="2"/>
  <c r="X60" i="2"/>
  <c r="X55" i="2"/>
  <c r="Z55" i="2"/>
  <c r="Z45" i="2"/>
  <c r="Y45" i="2"/>
  <c r="X45" i="2"/>
  <c r="X40" i="2"/>
  <c r="Z40" i="2"/>
  <c r="Y40" i="2"/>
  <c r="Z32" i="2"/>
  <c r="Y32" i="2"/>
  <c r="X32" i="2"/>
  <c r="Z27" i="2"/>
  <c r="Y27" i="2"/>
  <c r="X27" i="2"/>
  <c r="Z23" i="2"/>
  <c r="Y23" i="2"/>
  <c r="X23" i="2"/>
  <c r="Z19" i="2"/>
  <c r="Y19" i="2"/>
  <c r="X19" i="2"/>
  <c r="Y9" i="2"/>
  <c r="X23" i="1"/>
  <c r="X32" i="1"/>
  <c r="X104" i="1"/>
  <c r="Y99" i="1"/>
  <c r="X96" i="1"/>
  <c r="Z85" i="1"/>
  <c r="Y85" i="1"/>
  <c r="X85" i="1"/>
  <c r="Z82" i="1"/>
  <c r="Y82" i="1"/>
  <c r="X82" i="1"/>
  <c r="Z78" i="1"/>
  <c r="Y78" i="1"/>
  <c r="X78" i="1"/>
  <c r="X72" i="1"/>
  <c r="X67" i="1" s="1"/>
  <c r="Z67" i="1"/>
  <c r="Y67" i="1"/>
  <c r="Z60" i="1"/>
  <c r="Y60" i="1"/>
  <c r="X60" i="1"/>
  <c r="X59" i="1"/>
  <c r="X57" i="1"/>
  <c r="X56" i="1"/>
  <c r="X55" i="1" s="1"/>
  <c r="Z55" i="1"/>
  <c r="Y55" i="1"/>
  <c r="X47" i="1"/>
  <c r="X45" i="1" s="1"/>
  <c r="Z45" i="1"/>
  <c r="Y45" i="1"/>
  <c r="X43" i="1"/>
  <c r="X41" i="1"/>
  <c r="X40" i="1" s="1"/>
  <c r="Z40" i="1"/>
  <c r="Y40" i="1"/>
  <c r="Z32" i="1"/>
  <c r="Y32" i="1"/>
  <c r="Z27" i="1"/>
  <c r="Y27" i="1"/>
  <c r="X27" i="1"/>
  <c r="Z23" i="1"/>
  <c r="Z22" i="1" s="1"/>
  <c r="Y23" i="1"/>
  <c r="Z19" i="1"/>
  <c r="Y19" i="1"/>
  <c r="X19" i="1"/>
  <c r="X17" i="1"/>
  <c r="X16" i="1"/>
  <c r="X15" i="1"/>
  <c r="X14" i="1"/>
  <c r="X13" i="1"/>
  <c r="X12" i="1"/>
  <c r="X11" i="1"/>
  <c r="Z9" i="1"/>
  <c r="Y9" i="1"/>
  <c r="Y8" i="1" s="1"/>
  <c r="Z8" i="1"/>
  <c r="Z9" i="2" l="1"/>
  <c r="Z8" i="2" s="1"/>
  <c r="Y8" i="2"/>
  <c r="Y44" i="2"/>
  <c r="X66" i="2"/>
  <c r="Z66" i="2"/>
  <c r="Y66" i="2"/>
  <c r="Z44" i="2"/>
  <c r="Y22" i="2"/>
  <c r="X22" i="2"/>
  <c r="Z22" i="2"/>
  <c r="X9" i="2"/>
  <c r="X8" i="2" s="1"/>
  <c r="X44" i="2"/>
  <c r="X9" i="1"/>
  <c r="X8" i="1" s="1"/>
  <c r="Y44" i="1"/>
  <c r="Y66" i="1"/>
  <c r="Z66" i="1"/>
  <c r="X44" i="1"/>
  <c r="Y22" i="1"/>
  <c r="Y91" i="1" s="1"/>
  <c r="X22" i="1"/>
  <c r="Z44" i="1"/>
  <c r="Z91" i="1" s="1"/>
  <c r="X95" i="1" s="1"/>
  <c r="X66" i="1"/>
  <c r="Z91" i="2" l="1"/>
  <c r="X95" i="2" s="1"/>
  <c r="Y91" i="2"/>
  <c r="X94" i="2" s="1"/>
  <c r="X91" i="2"/>
  <c r="X98" i="2" s="1"/>
  <c r="X91" i="1"/>
  <c r="X98" i="1" s="1"/>
  <c r="Y92" i="1"/>
  <c r="X94" i="1"/>
  <c r="Y94" i="1"/>
  <c r="X97" i="1"/>
  <c r="X99" i="1" s="1"/>
  <c r="X97" i="2" l="1"/>
  <c r="X99" i="2" s="1"/>
  <c r="X100" i="2" s="1"/>
  <c r="Y92" i="2"/>
  <c r="Y94" i="2"/>
  <c r="X100" i="1"/>
  <c r="Z99" i="1"/>
  <c r="Z9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Schenineda</author>
  </authors>
  <commentList>
    <comment ref="W6" authorId="0" shapeId="0" xr:uid="{778CB1B0-74A8-4AA9-8A5D-8CE79F287D56}">
      <text>
        <r>
          <rPr>
            <b/>
            <sz val="9"/>
            <color indexed="81"/>
            <rFont val="Tahoma"/>
            <family val="2"/>
          </rPr>
          <t>Schenineda:</t>
        </r>
        <r>
          <rPr>
            <sz val="9"/>
            <color indexed="81"/>
            <rFont val="Tahoma"/>
            <family val="2"/>
          </rPr>
          <t xml:space="preserve">
If the addition of an activity or component requires further clarification, state it. Expecially since COVID may alter center activities and focus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Schenineda</author>
    <author>ETIENNE EBROTTIE</author>
  </authors>
  <commentList>
    <comment ref="W6" authorId="0" shapeId="0" xr:uid="{6F737FB8-BDDC-4D53-87FA-DFE85496DDC0}">
      <text>
        <r>
          <rPr>
            <b/>
            <sz val="9"/>
            <color indexed="81"/>
            <rFont val="Tahoma"/>
            <family val="2"/>
          </rPr>
          <t>Schenineda:</t>
        </r>
        <r>
          <rPr>
            <sz val="9"/>
            <color indexed="81"/>
            <rFont val="Tahoma"/>
            <family val="2"/>
          </rPr>
          <t xml:space="preserve">
If the addition of an activity or component requires further clarification, state it. Expecially since COVID may alter center activities and focus</t>
        </r>
      </text>
    </comment>
    <comment ref="X47" authorId="1" shapeId="0" xr:uid="{840141ED-9BFF-4B9B-9262-75179C03EC2A}">
      <text>
        <r>
          <rPr>
            <b/>
            <sz val="9"/>
            <color indexed="81"/>
            <rFont val="Tahoma"/>
            <family val="2"/>
          </rPr>
          <t>ETIENNE EBROTTIE:</t>
        </r>
        <r>
          <rPr>
            <sz val="9"/>
            <color indexed="81"/>
            <rFont val="Tahoma"/>
            <family val="2"/>
          </rPr>
          <t xml:space="preserve">
Act 23 reportée (60000000)+ act24</t>
        </r>
      </text>
    </comment>
  </commentList>
</comments>
</file>

<file path=xl/sharedStrings.xml><?xml version="1.0" encoding="utf-8"?>
<sst xmlns="http://schemas.openxmlformats.org/spreadsheetml/2006/main" count="867" uniqueCount="305">
  <si>
    <t>Nom du centre : CEA-CCBAD</t>
  </si>
  <si>
    <t xml:space="preserve">Institution : UNIVERSITE FELIX HOUPHOUËT BOIGNY </t>
  </si>
  <si>
    <t>Dans les délais prévus</t>
  </si>
  <si>
    <t>Pays : CÔTE D'IVOIRE</t>
  </si>
  <si>
    <t>Leader du centre : Professeur KONE DAOUDA</t>
  </si>
  <si>
    <t>En retard sur le programme</t>
  </si>
  <si>
    <t>Plan de travail annuel Janvier-Décembre, 2024</t>
  </si>
  <si>
    <t>Activités du plan de travail</t>
  </si>
  <si>
    <t>Description</t>
  </si>
  <si>
    <t>Contribution des partenaires (le cas échéant)</t>
  </si>
  <si>
    <t>2024 Q1</t>
  </si>
  <si>
    <t>2024 Q2</t>
  </si>
  <si>
    <t>2024 Q3</t>
  </si>
  <si>
    <t>2024 Q4</t>
  </si>
  <si>
    <t>Etapes / Résultats</t>
  </si>
  <si>
    <t>Si NOUVEAU, fournir une justification</t>
  </si>
  <si>
    <t>Budget estimé ($)</t>
  </si>
  <si>
    <t>Estimation des recettes ($)</t>
  </si>
  <si>
    <t>Contribution du partenaire ($)</t>
  </si>
  <si>
    <t>Responsible</t>
  </si>
  <si>
    <t>Jan</t>
  </si>
  <si>
    <t>Feb</t>
  </si>
  <si>
    <t>Mar</t>
  </si>
  <si>
    <t>Avr</t>
  </si>
  <si>
    <t>Mai</t>
  </si>
  <si>
    <t>Jui</t>
  </si>
  <si>
    <t>Jul</t>
  </si>
  <si>
    <t>Aout</t>
  </si>
  <si>
    <t>Sep</t>
  </si>
  <si>
    <t>Oct</t>
  </si>
  <si>
    <t>Nov</t>
  </si>
  <si>
    <t>Dec</t>
  </si>
  <si>
    <t>Commentaires</t>
  </si>
  <si>
    <t>Action 1: Excellence dans l’enseignement et la formation\Action du DLI 2/3</t>
  </si>
  <si>
    <t>Sous-action 1a: Appui à la formation</t>
  </si>
  <si>
    <t>Activité 1</t>
  </si>
  <si>
    <t xml:space="preserve">Mobilité des enseignants pour les cours de Master au CEA-CCBAD en changement climatique </t>
  </si>
  <si>
    <t>Liste de enseignants de CEA-CCBAD, Organiser les cours 
Prise en charge des enseignants pour la formation des étudiants</t>
  </si>
  <si>
    <t>Paiement des honnoraires des Enseignants</t>
  </si>
  <si>
    <t>les cours de Master 1 et 2 sont dispensés</t>
  </si>
  <si>
    <t>Paiement des honnoraires des enseignants pour les cours de l'année 2024</t>
  </si>
  <si>
    <t>Responsable Pédagogique
Comptable</t>
  </si>
  <si>
    <t>Activité 2</t>
  </si>
  <si>
    <t>Allocations de subsistances des étudiants en Master (bourses)</t>
  </si>
  <si>
    <t>liste des étudiants MASTER 1 &amp; 2
Payer les bourses des étudiants</t>
  </si>
  <si>
    <t>Encadrer les étudiants</t>
  </si>
  <si>
    <t>40 bourses étudiants payées</t>
  </si>
  <si>
    <t xml:space="preserve">Paiement des bourses des Master 1 et Master 2 </t>
  </si>
  <si>
    <t>Coordonnateur
SE
Comptable</t>
  </si>
  <si>
    <t>Activité 3</t>
  </si>
  <si>
    <t>Allocations de subsistances des étudiants en PhD (bourses)</t>
  </si>
  <si>
    <t>liste des étudiants PhD recrutés
Payer les bourses des étudiants</t>
  </si>
  <si>
    <t>7 bourses payées aux etudiants PhD</t>
  </si>
  <si>
    <t>Paiement des bourses des étudiants PhD</t>
  </si>
  <si>
    <t>Activité 4</t>
  </si>
  <si>
    <t>Allocations de recherche des étudiants Master (15 étudiants/an)</t>
  </si>
  <si>
    <t>Payer le budget de recherches des étudiants (déplacement, petit matériel pour la recherche, burotique, communication)</t>
  </si>
  <si>
    <t>budget de recherche payé</t>
  </si>
  <si>
    <t>activité renouvelée</t>
  </si>
  <si>
    <t>Activité 5</t>
  </si>
  <si>
    <t>Allocations de recherche des étudiants PhD (7 étudiants/an)</t>
  </si>
  <si>
    <t>Activité 6</t>
  </si>
  <si>
    <t>Mise en stage des étudiants (25 stages:/an)</t>
  </si>
  <si>
    <t>Liste des étudiants mis en stages
Payer les frais de substance et de transport des étudiants mis en stages</t>
  </si>
  <si>
    <t>30 primes de stages payées</t>
  </si>
  <si>
    <t>Primes des stages des étudiants pour les stages de 2024</t>
  </si>
  <si>
    <t>Resp. partenariat
SE
Comptable</t>
  </si>
  <si>
    <t>Activité 7</t>
  </si>
  <si>
    <t xml:space="preserve">Loyer de 20 étudiants étrangers sur 12 mois </t>
  </si>
  <si>
    <t>Payer le loyer des étudiants régionaux hébergés sur la cité du centre</t>
  </si>
  <si>
    <t>20 loyers payés</t>
  </si>
  <si>
    <t>Paiement des loyers des étudiants régionaux de l'année 2024</t>
  </si>
  <si>
    <t>Coordonnateur
Comptable</t>
  </si>
  <si>
    <t>Activité 8</t>
  </si>
  <si>
    <t>Paiement des billets d'avion pour les étudiants (es) régionaux</t>
  </si>
  <si>
    <t xml:space="preserve">Payer les billets d'avion pour l'arrivée des étudiants recrutés (Aller) et les étudiants en fin de formation (Retour) </t>
  </si>
  <si>
    <t>2O billets d'avion pris en compte</t>
  </si>
  <si>
    <t>Paiement des billets d'avion retour pour les Master 2 et aller pour les Master 1</t>
  </si>
  <si>
    <t>Activité 9</t>
  </si>
  <si>
    <t>Organisation des journées doctoriales et de Master, Master Class et entreprenariat</t>
  </si>
  <si>
    <t>Organiser des conférences;
Prendre en compte des pauses café et déjeuner</t>
  </si>
  <si>
    <t>Participer aux travaux</t>
  </si>
  <si>
    <t>1 céremonie organisée</t>
  </si>
  <si>
    <t>Activité prévue pour l'année 2023 et reportée en 2024</t>
  </si>
  <si>
    <t>Resp. Pédagogique
Comptable</t>
  </si>
  <si>
    <t>Sous-Action 1b: Amélioration des curricula de formation</t>
  </si>
  <si>
    <t>Autoévaluation et accreditation des curricula du CEA</t>
  </si>
  <si>
    <t>Organiser des ateliers et seminaires</t>
  </si>
  <si>
    <t>Particper aux travaux d'atelier</t>
  </si>
  <si>
    <t>1 autoévaluation et 1 accrédiation réalisées</t>
  </si>
  <si>
    <t>Activité en cours</t>
  </si>
  <si>
    <t>Coordonnateur Adjoint</t>
  </si>
  <si>
    <t>Auto-évaluation et accreditation des partenaires du CEA</t>
  </si>
  <si>
    <t>Prendre en charge l'organisation des ateliers et seminaires</t>
  </si>
  <si>
    <t>Proposer les besoins de formation</t>
  </si>
  <si>
    <t>Action 2: Excellence dans la recherche\Action du DLI 4</t>
  </si>
  <si>
    <t>Sous-Action 2a: Développement de la recherche</t>
  </si>
  <si>
    <t>Participation de 2 enseignants-chercheurs au COP plus 1 assistant et un technicien</t>
  </si>
  <si>
    <t>Assurer la participation des 2 enseignants-chercheurs plus 1 assistant et 1 technicien</t>
  </si>
  <si>
    <t>2 enseignants  et 2 assistants participent à la COP</t>
  </si>
  <si>
    <t>Coordonnateur 
Coord. Recherche</t>
  </si>
  <si>
    <t>Participation aux activités du reseau Food4WA</t>
  </si>
  <si>
    <t>participer aux semaines et ateliers organisés par le réseau</t>
  </si>
  <si>
    <t>2 Enseignants participent aux travaux de semaires et ateliers organisés par Food4WA</t>
  </si>
  <si>
    <t>Soutien au reseau Food4WA par la mise à disposition d'un Expert notamment dans les activités impliquant le changement climatique</t>
  </si>
  <si>
    <t>Prendre en charge un Expert pour le compte du reseau</t>
  </si>
  <si>
    <t>Prendre en charge un Expert sur les activités impliquant les changements climatiques</t>
  </si>
  <si>
    <t>Sous-Action 2b: Appui à la Resilience des populations</t>
  </si>
  <si>
    <t>Production agricole et des semences améliorées</t>
  </si>
  <si>
    <t>Etudes, missions, recherche appliquée
Transfert de technologies
Soumission d’articles</t>
  </si>
  <si>
    <t>Associer aux travaux de recherches</t>
  </si>
  <si>
    <t xml:space="preserve">2 technologies développées et implementées et semences </t>
  </si>
  <si>
    <t>Coord. Recherches</t>
  </si>
  <si>
    <t xml:space="preserve">Gestion des nuisibles et des ravageurs de cultures  </t>
  </si>
  <si>
    <t xml:space="preserve">2 technologies développées et implementées et bioperticides </t>
  </si>
  <si>
    <t>Suivi de l'activité</t>
  </si>
  <si>
    <t>Frais de mission pour le suivi de l'activité</t>
  </si>
  <si>
    <t>frais de mission payés</t>
  </si>
  <si>
    <t>organisation des ateliers et formations</t>
  </si>
  <si>
    <t>Prise en charge des participants aux ateliers et semainaires de formation (Pause-café, déjeuner et pierdiem…)</t>
  </si>
  <si>
    <t>frais de restauration, frais de transport des participants payés</t>
  </si>
  <si>
    <t>Sous-Action 2 c: Activités de génération de revenus</t>
  </si>
  <si>
    <t xml:space="preserve">Publication d'Articles de recherche pour le CEA publiés </t>
  </si>
  <si>
    <t>Vérification des publications produites par le Centre (AUA)</t>
  </si>
  <si>
    <t>IDL réalisé</t>
  </si>
  <si>
    <t>Coord. Recherche</t>
  </si>
  <si>
    <t>Évaluation de l'impact sur le développement du centre CEA</t>
  </si>
  <si>
    <t>Resultat de l'évaluation externe réalisée par l'AUA de l'impact sur le dévéloppement du centre, Ateliers , seminaires…</t>
  </si>
  <si>
    <t>Développement de l’entreprenariat, de l’innovation, d’entreprises start-ups et des programmes d’aide à la commercialisation</t>
  </si>
  <si>
    <t>Approuver le resultat d'activités initiées par les étudiants, Organisation de rencontres, Ateliers, semainaires, missions</t>
  </si>
  <si>
    <t>Coordonnateur Adjoint
Coord. Services</t>
  </si>
  <si>
    <t>Organisation d'activités d'entreprenariat</t>
  </si>
  <si>
    <t>organiser des Journées promotionnelles de l'entreprenariat</t>
  </si>
  <si>
    <t>2 ateliers de formation et une journée de promotionnelle organisés</t>
  </si>
  <si>
    <t>suite des activités engagées</t>
  </si>
  <si>
    <t>Organisation d'activités d'incubation</t>
  </si>
  <si>
    <t xml:space="preserve">soutien à l'incubation des innovations des jeunes diplômés de CEA </t>
  </si>
  <si>
    <t>4 projets incubés financés par le CCBAD</t>
  </si>
  <si>
    <t>Formation des acteurs clés du bureau de transfert et de technologie sur la recherche de financement et la maitrise du fonctionnement de l'incubateur</t>
  </si>
  <si>
    <t>former 6 acteurs du du Bureau de transfert de technologie (BTT)</t>
  </si>
  <si>
    <t>6 acteurs formés</t>
  </si>
  <si>
    <t>Organisation de journées d'innovation (Exposition et recompense des laureats et création de partenariat)</t>
  </si>
  <si>
    <t>Organiser les journées de l’innovation sur le campus de l’Université</t>
  </si>
  <si>
    <t>2 journées d'innovations organisées et 10 laureats recompensés</t>
  </si>
  <si>
    <t>Sous-Action 2 d: Mise en œuvre des activités de l'Institution (UFHB)</t>
  </si>
  <si>
    <t>Accréditation institutionelle</t>
  </si>
  <si>
    <t xml:space="preserve">organiser les ateliers, payer les frais de mission </t>
  </si>
  <si>
    <t>Rapport d'auto-évaluation disponible</t>
  </si>
  <si>
    <t>Sécretaire G. Adjoint</t>
  </si>
  <si>
    <t>Participation au benchmarking du PASET</t>
  </si>
  <si>
    <t>organiser les ateliers, payer les frais de mission</t>
  </si>
  <si>
    <t>Mise en œuvre des activités de l'UFHB</t>
  </si>
  <si>
    <t>Mettre en œuvre les activités initiées et programmées par l'UFBH</t>
  </si>
  <si>
    <t>Rapports d'activités disponibles</t>
  </si>
  <si>
    <t>Mettre les fonds obtenu de DLI7 à la disposition de l'UFHB</t>
  </si>
  <si>
    <t>Action 3: Infrastructures, Installation et Equipement \Action du DLI 4</t>
  </si>
  <si>
    <t>Sous-Action 3a: Equipements et Acquisition de matériels et logiciel</t>
  </si>
  <si>
    <t>Achat d'équipements et installation du laboratoire d'extraction et d'analyse</t>
  </si>
  <si>
    <t>Achat d'equipements</t>
  </si>
  <si>
    <t>Equipements de laboratoire acquis</t>
  </si>
  <si>
    <t>Resp. équipement
Sp. Pass. de marchés
Comptable</t>
  </si>
  <si>
    <t>Fourniture de petits matériels et consommables de laboratoire</t>
  </si>
  <si>
    <t>achat de petit matériel pour le fonctionnement des labos</t>
  </si>
  <si>
    <t xml:space="preserve">Acquisition et pose de paillasse pour les laboratoire CEA-CCBAD </t>
  </si>
  <si>
    <t>Installation des paillasse de le batiment 2 de l'UFHB</t>
  </si>
  <si>
    <t>pour le labo Master et biomol</t>
  </si>
  <si>
    <t xml:space="preserve">Acquisition de consommables et matériels informatiques  pour l’unité de gestion du projet </t>
  </si>
  <si>
    <t>Achat de consommables (encres, papiers A0, kekemonos, A3 brillant…)</t>
  </si>
  <si>
    <t>Consommables informatiques disponibles</t>
  </si>
  <si>
    <t>Mise en route des vidéos conférences du centre</t>
  </si>
  <si>
    <t>Achat de licence de vidéo conférence et d'adressage</t>
  </si>
  <si>
    <t>equipement pour sécuriser les appareils</t>
  </si>
  <si>
    <t>Sp. Informatique</t>
  </si>
  <si>
    <t>Speaker Rechargeable PA optional tripad – Mic</t>
  </si>
  <si>
    <t>acquérir un matériel de sonorisation rechargeable pour les missions de terrain</t>
  </si>
  <si>
    <t>matériels acquis</t>
  </si>
  <si>
    <t>Intégration de solution - Plateforme de suivi des étudiants</t>
  </si>
  <si>
    <t xml:space="preserve">acquérir un logiciel clé-main </t>
  </si>
  <si>
    <t>logiciel acquis</t>
  </si>
  <si>
    <t>installation d'une plateforme pour suivre les étudiants après la formation</t>
  </si>
  <si>
    <t>Installation d'une salle d'interprêtatriat</t>
  </si>
  <si>
    <t>Acquérir les équipement et faire l'installation de la salle d'interprétariat</t>
  </si>
  <si>
    <t>Coordonnateur 
Sp Pass. Marchés</t>
  </si>
  <si>
    <t xml:space="preserve"> Acquisition d'un onduleur et stabilIisateur</t>
  </si>
  <si>
    <t>fonctionnement efficace du groupe électrogène</t>
  </si>
  <si>
    <t>Sous-Action 3b: Construction et équipement d'infractructures</t>
  </si>
  <si>
    <t>Construction de bâtiment moderne équipé pour le CEA-CCBAD (salle de cours, laboratoires)</t>
  </si>
  <si>
    <t>Construction de baitments, salles de cours et laboratoire</t>
  </si>
  <si>
    <t>Batiments construits et fonctionnels</t>
  </si>
  <si>
    <t>Coordonnateur
Resp. Equipement</t>
  </si>
  <si>
    <t xml:space="preserve">Rajouter une ACTIVITÉ DU PLAN DE TRAVAIL portant sur "la Mise en œuvre des mesures du PGES. Le coût de cette activité doit correspondre au minimum au coût des mesures contenues dans le PGES approuvé par la BM".
Veuillez revoir le cout affecté à la mise en œuvre des mesures du PGES afin qu'il soit au moins égal au coût qui figure dans le PGES approuvé. 
Aussi, l’activité doit préciser clairement les activités concernées et insister sur les aspects VBG, Code de Conduite, Mécanisme de gestion des griefs de l'Entreprise en charge des travaux, etc...
Les spécialistes en Sauvegarde E&amp;S de la Banque Mondiale ont recommandé également d'autres activités sur lesquels tous les centres peuvent envisager d'allouer à des fonds dans leurs plans de travail annuels, en fonction de l'état d'avancement de leurs travaux liés aux sauvegardes E&amp;S.
Ainsi quelques axes importants pourraient être :
1.	Réaliser un audit de la mise en œuvre du PGES pour toutes les activités de construction, y compris le financement
2.	Fournir une signalisation adéquate autour des zones de travail/des locaux de l'institution.
3.	Mettre en œuvre / administrer le code de conduite des travailleurs conformément à la disposition du PGES
4.	Assurer le transport vers les sites de construction s'ils sont éloignés du campus universitaire
5.	organiser des séminaires sur la Violence Basée sur le Genre et les luttes contre le Harcèlement Sexuel. Ces séminaires peuvent être suivis d'une sensibilisation générale au sein de l'université.
Les actions de mise en œuvre effectives des mesures de lutte contre les VBG et le HS pourront par la suite être implémentées au sein du CEA (Box de plaintes, Comité de gestion de plainte, Mise en place des registres des plaintes sur les HS, etc...)
</t>
  </si>
  <si>
    <t>Recrutement d'un cabinet  pour le suivi et contrôle des travaux de  construction du nouveau bâtiment du CEA CCBAD</t>
  </si>
  <si>
    <t>Suivi et contrôle des travaux de batiments</t>
  </si>
  <si>
    <t>Veuillez rajouter que le cabinet aura dans ses équipe un responsable chargé du suivi des aspects de Sauvegarde E&amp;S</t>
  </si>
  <si>
    <t>Acquisition d'équipements pour l'Installation d'un Laboratoire de Bio-produits et transformation</t>
  </si>
  <si>
    <t>laboratoire pour la production de l'alcool</t>
  </si>
  <si>
    <t>Rehabilitation des logements étudiants</t>
  </si>
  <si>
    <t>mettre en état les logements des étudiants</t>
  </si>
  <si>
    <t xml:space="preserve">Sous-Action 3c: Services d'entretien du Centre et des équipements </t>
  </si>
  <si>
    <t>Achat de Produits d'entretien menager</t>
  </si>
  <si>
    <t>Appel à candidature 
recruter un service pour l'entretien des batiments</t>
  </si>
  <si>
    <t>1 Contrat de service d'entretien et Achat de Produits d'entretien menager</t>
  </si>
  <si>
    <t>Resp. équipement
Sp. Pass. Marchés</t>
  </si>
  <si>
    <t>Contrat de maintenance de la photocopieuse</t>
  </si>
  <si>
    <t>Appel à candidature 
recruter un service pour la maintenance de la photocopieuse</t>
  </si>
  <si>
    <t>1 contrat de maintenance disponible</t>
  </si>
  <si>
    <t>Contrat de maintenance des climatiseurs</t>
  </si>
  <si>
    <t>Appel à candidature 
recruter un service pour la maintenance des climatiseurs</t>
  </si>
  <si>
    <t>Contrat de maintenance des équipements et du matériel</t>
  </si>
  <si>
    <t>Appel à candidature 
recruter un service pour la maintenance des équipements et matériels de laboratoires</t>
  </si>
  <si>
    <t>contrat de maintenance des portes d'accès aux laboratoires et de vidéos de suiveillance</t>
  </si>
  <si>
    <t>Contrat maintenance du groupe électrogène</t>
  </si>
  <si>
    <t>frais d'entertien du groupe électrogène</t>
  </si>
  <si>
    <t>Groupe électrogéne en bon état et fonctionnel</t>
  </si>
  <si>
    <t xml:space="preserve"> Action 4: Gouvernance et fonctionnement \Action du DLI 5/6</t>
  </si>
  <si>
    <t>Sous-Action 4a : Personnel de l'Unité de gestion du projet</t>
  </si>
  <si>
    <t>Renouvellement de contrats et rénumération de spécialistes assignés au projet (Unité de gestion)</t>
  </si>
  <si>
    <t>renouveler les contrats 
Payer les salaires du personnel recruté (un spécialiste en suivi-évaluation, un specialiste en passation de marchés, un comptable, une sécretaire, un spécialiste en communication, un informaticien, 2 chauffeurs) pour l'unité de gestion</t>
  </si>
  <si>
    <t>unité de gestion installée</t>
  </si>
  <si>
    <t>Coordonnateur</t>
  </si>
  <si>
    <t>Charges sociales du personnel</t>
  </si>
  <si>
    <t>Payer les charges (CNPS, Contributions nationales)</t>
  </si>
  <si>
    <t>charges sociales prises en compte</t>
  </si>
  <si>
    <t>Comptable</t>
  </si>
  <si>
    <t>Assurance maladie et individuel accident du personnel</t>
  </si>
  <si>
    <t>Signer un contrat avec une maison s'assurance pour la prise en compte des maladies et les accident du personnel</t>
  </si>
  <si>
    <t>personnel assuré</t>
  </si>
  <si>
    <t>Sp. Pass. Marchés</t>
  </si>
  <si>
    <t>Frais consommation téléphone fixe, mobile et internet</t>
  </si>
  <si>
    <t>Doter le personnel de l'unité de gestion et de l'unité de pilotage de frais de communication</t>
  </si>
  <si>
    <t>Centre connecté</t>
  </si>
  <si>
    <t>Connexion internet du Centre</t>
  </si>
  <si>
    <t>installation de l'internet</t>
  </si>
  <si>
    <t>connecter l'internet au Centre</t>
  </si>
  <si>
    <t>Resp. Informatique</t>
  </si>
  <si>
    <t xml:space="preserve">Participation aux ateliers Regionaux du Projet CEA </t>
  </si>
  <si>
    <t>Prendre en compte les participants aux ateliers régionaux (frais hebergement, substances)</t>
  </si>
  <si>
    <t>2 ateliers régionaux</t>
  </si>
  <si>
    <t>Frais de publication des appels d'offres</t>
  </si>
  <si>
    <t>Frais de publication des avis spécifiques d'appels d'offres dans un quotidiens à grand tirage</t>
  </si>
  <si>
    <t>appels d'offre réalisés</t>
  </si>
  <si>
    <t>Missions de supervision des activités du projet</t>
  </si>
  <si>
    <t>Frais de mission pour le suivi et évlautaion du projet</t>
  </si>
  <si>
    <t>missions de suivi effectuées</t>
  </si>
  <si>
    <t>Coorodnnateur</t>
  </si>
  <si>
    <t>Recrutement du spécialiste en bâtiment</t>
  </si>
  <si>
    <t>Recruter et payer le salaire</t>
  </si>
  <si>
    <t>1 spécialiste en batiment recruté</t>
  </si>
  <si>
    <t>Coordonnateur
Sp. Pass. Marchés</t>
  </si>
  <si>
    <t>Activité 11</t>
  </si>
  <si>
    <t>Renforcement des capacités des membres de l'UGP</t>
  </si>
  <si>
    <t>Payer les charges de formation du personnel</t>
  </si>
  <si>
    <t>Personnel formé</t>
  </si>
  <si>
    <t>Sous-Action 4b : Audit/Qualité de la gestion</t>
  </si>
  <si>
    <t xml:space="preserve">Recrutement d'un cabinet pour Audits financier </t>
  </si>
  <si>
    <t>Appel à candidature, 
Recruter un cabinet pour réaliser l'audit externe</t>
  </si>
  <si>
    <t>Audit externe réalisé</t>
  </si>
  <si>
    <t>Comptable
Sp Pass. Marchés</t>
  </si>
  <si>
    <t>Honoraires de l'auditeur interne</t>
  </si>
  <si>
    <t>Payer les honoraires de l'auditeur interne affecté par l'UFHB sur le Centre</t>
  </si>
  <si>
    <t>Audit interne réalisé</t>
  </si>
  <si>
    <t>Transparence en ligne des dépenses du CEA</t>
  </si>
  <si>
    <t>Vérifier la transparence financière (AUA)</t>
  </si>
  <si>
    <t>DLI.6.3  réalisé</t>
  </si>
  <si>
    <t>Comptable
Sp. Suivi-evaluation</t>
  </si>
  <si>
    <t>Sous-Action 4c : Entretien de véhicules et de groupe électrogène</t>
  </si>
  <si>
    <t>Service d’entretien et réparation des véhicules</t>
  </si>
  <si>
    <t>Appel à candidature 
Recruter un service pour l'antretien des véhicules</t>
  </si>
  <si>
    <t>vehicule entretenu</t>
  </si>
  <si>
    <t>Achat de Carburant pour véhicules et groupe électrogène</t>
  </si>
  <si>
    <t>charger les cartes de carburant pour 3 véhicules et 1 groupe électrogène</t>
  </si>
  <si>
    <t>groupe  électrogène fonctionnel</t>
  </si>
  <si>
    <t>Sous-Action 4d : Communication sur le projet</t>
  </si>
  <si>
    <t>Accroissement de la visibilité et de l’accessibilité de l’offre de formation du réseau</t>
  </si>
  <si>
    <t>Séances de communication à travers les médias (radio, télévision, internet)
Confection et impression de banderoles, posters, T-Shirts et casquettes
Production de documentaires (vidéo, photos)
Participation avec des stands aux conférences et séminaires de formation; catalogue de presentation de projets et programmes de CEA-CCBAD</t>
  </si>
  <si>
    <t>4 publications sur le site</t>
  </si>
  <si>
    <t>Sp. Communication</t>
  </si>
  <si>
    <t>Communication et publicité</t>
  </si>
  <si>
    <t>Appel à candidature 
recruter un service de communication pour la publicité des articles produits chaque trimestre</t>
  </si>
  <si>
    <t>4 communications véhiculées</t>
  </si>
  <si>
    <t xml:space="preserve">Identification et Valorisaion des publications des etudiants </t>
  </si>
  <si>
    <t>Extraire, classer et organiser les publications des etudiants</t>
  </si>
  <si>
    <t>Coord. Recherches
Coord. services</t>
  </si>
  <si>
    <t>Concevoir et produire des supports de communication</t>
  </si>
  <si>
    <t>30 badges professionnels, 50 plaques de porte (Bureaux et salles), 3 Panneaux Signalétiques, 2 Ecriteaux (avec projecteurs), 1 mur de star, Branding des véhicules, Production + Affichage de 10 Panneaux publicitaires 12m2 sur 1 mois, 3 Banderoles, 200 Plaquettes, 5 cachets pour les services, 500 Dépliants, 4 Kakemonos scientifiques numeriques</t>
  </si>
  <si>
    <t>Supports de communication acquis</t>
  </si>
  <si>
    <t>Achat de licence ZOOM</t>
  </si>
  <si>
    <t>faciliter les réunion en ligne entre les acteurrs du projet</t>
  </si>
  <si>
    <t>Recapitulatif</t>
  </si>
  <si>
    <t>Gains escomptés</t>
  </si>
  <si>
    <t>Contribution attendues des partenaires</t>
  </si>
  <si>
    <t xml:space="preserve">Solde gains reçus </t>
  </si>
  <si>
    <t xml:space="preserve">Total </t>
  </si>
  <si>
    <t>Budget estimatif</t>
  </si>
  <si>
    <t>A rechercher USD ou à reduire</t>
  </si>
  <si>
    <t xml:space="preserve">A rechercher FCFA </t>
  </si>
  <si>
    <t>1 Coût du dollar</t>
  </si>
  <si>
    <t>FCFA</t>
  </si>
  <si>
    <t>Budget total projet (usd)</t>
  </si>
  <si>
    <t>Budget total projet (fcfa)</t>
  </si>
  <si>
    <t>1 euro</t>
  </si>
  <si>
    <t>657 xof</t>
  </si>
  <si>
    <t>605 xof</t>
  </si>
  <si>
    <t>1 usd</t>
  </si>
  <si>
    <t>Budget estimé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</si>
</sst>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 #,##0_-;_-* &quot;-&quot;_-;_-@_-"/>
    <numFmt numFmtId="164" formatCode="&quot; &quot;* #,##0&quot; &quot;;&quot;-&quot;* #,##0&quot; &quot;;&quot; &quot;* &quot;-&quot;??&quot; &quot;"/>
  </numFmts>
  <fonts count="3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2"/>
      <color theme="1"/>
      <name val="Times New Roman"/>
      <family val="1"/>
    </font>
    <font>
      <sz val="12"/>
      <color rgb="FFFF0000"/>
      <name val="Times New Roman"/>
      <family val="1"/>
    </font>
    <font>
      <sz val="12"/>
      <color theme="1"/>
      <name val="Arial"/>
      <family val="2"/>
    </font>
    <font>
      <sz val="12"/>
      <color rgb="FFFF0000"/>
      <name val="Arial"/>
      <family val="2"/>
    </font>
    <font>
      <sz val="12"/>
      <color theme="1"/>
      <name val="Calibri"/>
      <family val="2"/>
      <scheme val="minor"/>
    </font>
    <font>
      <b/>
      <sz val="14"/>
      <color theme="1"/>
      <name val="Times New Roman"/>
      <family val="1"/>
    </font>
    <font>
      <b/>
      <sz val="14"/>
      <color theme="1"/>
      <name val="Arial"/>
      <family val="2"/>
    </font>
    <font>
      <b/>
      <i/>
      <sz val="12"/>
      <color theme="1"/>
      <name val="Times New Roman"/>
      <family val="1"/>
    </font>
    <font>
      <b/>
      <i/>
      <sz val="12"/>
      <color theme="1"/>
      <name val="Arial"/>
      <family val="2"/>
    </font>
    <font>
      <b/>
      <i/>
      <sz val="12"/>
      <color rgb="FFFF0000"/>
      <name val="Arial"/>
      <family val="2"/>
    </font>
    <font>
      <sz val="11"/>
      <name val="Arial"/>
      <family val="2"/>
    </font>
    <font>
      <sz val="12"/>
      <name val="Arial"/>
      <family val="2"/>
    </font>
    <font>
      <sz val="11"/>
      <color rgb="FFFF0000"/>
      <name val="Arial"/>
      <family val="2"/>
    </font>
    <font>
      <sz val="11"/>
      <name val="Calibri"/>
      <family val="2"/>
      <scheme val="minor"/>
    </font>
    <font>
      <sz val="12"/>
      <name val="Times New Roman"/>
      <family val="1"/>
    </font>
    <font>
      <b/>
      <sz val="14"/>
      <color rgb="FFFF0000"/>
      <name val="Arial"/>
      <family val="2"/>
    </font>
    <font>
      <sz val="11"/>
      <color theme="1"/>
      <name val="Arial"/>
      <family val="2"/>
    </font>
    <font>
      <b/>
      <sz val="12"/>
      <name val="Arial"/>
      <family val="2"/>
    </font>
    <font>
      <b/>
      <sz val="12"/>
      <color theme="1"/>
      <name val="Times New Roman"/>
      <family val="1"/>
    </font>
    <font>
      <b/>
      <sz val="12"/>
      <color theme="1"/>
      <name val="Arial"/>
      <family val="2"/>
    </font>
    <font>
      <b/>
      <sz val="12"/>
      <color rgb="FFFF0000"/>
      <name val="Arial"/>
      <family val="2"/>
    </font>
    <font>
      <b/>
      <sz val="12"/>
      <color theme="1"/>
      <name val="Calibri"/>
      <family val="2"/>
      <scheme val="minor"/>
    </font>
    <font>
      <b/>
      <sz val="11"/>
      <color theme="1"/>
      <name val="Arial"/>
      <family val="2"/>
    </font>
    <font>
      <b/>
      <sz val="11"/>
      <color rgb="FFFF0000"/>
      <name val="Arial"/>
      <family val="2"/>
    </font>
    <font>
      <b/>
      <sz val="11"/>
      <color rgb="FFFF0000"/>
      <name val="Calibri"/>
      <family val="2"/>
      <scheme val="minor"/>
    </font>
    <font>
      <b/>
      <sz val="9"/>
      <color indexed="81"/>
      <name val="Tahoma"/>
      <family val="2"/>
    </font>
    <font>
      <sz val="9"/>
      <color indexed="81"/>
      <name val="Tahoma"/>
      <family val="2"/>
    </font>
    <font>
      <sz val="11"/>
      <color theme="1"/>
      <name val="Times New Roman"/>
      <family val="1"/>
    </font>
    <font>
      <b/>
      <i/>
      <sz val="11"/>
      <color theme="1"/>
      <name val="Arial"/>
      <family val="2"/>
    </font>
    <font>
      <b/>
      <i/>
      <sz val="11"/>
      <color rgb="FFFF0000"/>
      <name val="Arial"/>
      <family val="2"/>
    </font>
    <font>
      <sz val="8"/>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C00000"/>
        <bgColor indexed="64"/>
      </patternFill>
    </fill>
    <fill>
      <patternFill patternType="solid">
        <fgColor rgb="FF009FDA"/>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indexed="9"/>
        <bgColor auto="1"/>
      </patternFill>
    </fill>
    <fill>
      <patternFill patternType="solid">
        <fgColor theme="9" tint="0.39997558519241921"/>
        <bgColor indexed="64"/>
      </patternFill>
    </fill>
  </fills>
  <borders count="17">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139">
    <xf numFmtId="0" fontId="0" fillId="0" borderId="0" xfId="0"/>
    <xf numFmtId="0" fontId="4" fillId="0" borderId="1" xfId="0" applyFont="1" applyBorder="1"/>
    <xf numFmtId="0" fontId="4" fillId="0" borderId="0" xfId="0" applyFont="1"/>
    <xf numFmtId="0" fontId="4" fillId="0" borderId="0" xfId="0" applyFont="1" applyAlignment="1">
      <alignment horizontal="center"/>
    </xf>
    <xf numFmtId="0" fontId="4" fillId="2" borderId="0" xfId="0" applyFont="1" applyFill="1" applyAlignment="1">
      <alignment horizontal="center"/>
    </xf>
    <xf numFmtId="0" fontId="4" fillId="3" borderId="0" xfId="0" applyFont="1" applyFill="1" applyAlignment="1">
      <alignment horizontal="center"/>
    </xf>
    <xf numFmtId="0" fontId="4" fillId="0" borderId="0" xfId="0" applyFont="1" applyAlignment="1">
      <alignment horizontal="center" wrapText="1"/>
    </xf>
    <xf numFmtId="41" fontId="4" fillId="0" borderId="0" xfId="1" applyFont="1" applyAlignment="1">
      <alignment horizontal="center"/>
    </xf>
    <xf numFmtId="41" fontId="5" fillId="0" borderId="0" xfId="1" applyFont="1" applyAlignment="1">
      <alignment horizontal="center"/>
    </xf>
    <xf numFmtId="0" fontId="4" fillId="4" borderId="0" xfId="0" applyFont="1" applyFill="1" applyAlignment="1">
      <alignment horizontal="center"/>
    </xf>
    <xf numFmtId="0" fontId="4" fillId="0" borderId="3" xfId="0" applyFont="1" applyBorder="1"/>
    <xf numFmtId="0" fontId="4" fillId="5" borderId="8" xfId="0" applyFont="1" applyFill="1" applyBorder="1"/>
    <xf numFmtId="0" fontId="8" fillId="0" borderId="0" xfId="0" applyFont="1"/>
    <xf numFmtId="0" fontId="4" fillId="6" borderId="8" xfId="0" applyFont="1" applyFill="1" applyBorder="1"/>
    <xf numFmtId="0" fontId="9" fillId="7" borderId="0" xfId="0" applyFont="1" applyFill="1"/>
    <xf numFmtId="0" fontId="10" fillId="7" borderId="0" xfId="0" applyFont="1" applyFill="1"/>
    <xf numFmtId="0" fontId="10" fillId="7" borderId="0" xfId="0" applyFont="1" applyFill="1" applyAlignment="1">
      <alignment wrapText="1"/>
    </xf>
    <xf numFmtId="41" fontId="10" fillId="7" borderId="0" xfId="1" applyFont="1" applyFill="1" applyBorder="1" applyAlignment="1"/>
    <xf numFmtId="0" fontId="11" fillId="8" borderId="8" xfId="0" applyFont="1" applyFill="1" applyBorder="1"/>
    <xf numFmtId="0" fontId="12" fillId="8" borderId="8" xfId="0" applyFont="1" applyFill="1" applyBorder="1"/>
    <xf numFmtId="0" fontId="12" fillId="8" borderId="8" xfId="0" applyFont="1" applyFill="1" applyBorder="1" applyAlignment="1">
      <alignment wrapText="1"/>
    </xf>
    <xf numFmtId="41" fontId="12" fillId="8" borderId="8" xfId="1" applyFont="1" applyFill="1" applyBorder="1" applyAlignment="1"/>
    <xf numFmtId="41" fontId="13" fillId="8" borderId="8" xfId="1" applyFont="1" applyFill="1" applyBorder="1" applyAlignment="1"/>
    <xf numFmtId="49" fontId="14" fillId="2" borderId="8" xfId="0" applyNumberFormat="1" applyFont="1" applyFill="1" applyBorder="1" applyAlignment="1">
      <alignment horizontal="left" vertical="center" wrapText="1"/>
    </xf>
    <xf numFmtId="49" fontId="14" fillId="2" borderId="8" xfId="0" applyNumberFormat="1" applyFont="1" applyFill="1" applyBorder="1" applyAlignment="1">
      <alignment vertical="center" wrapText="1"/>
    </xf>
    <xf numFmtId="49" fontId="15" fillId="2" borderId="8" xfId="0" applyNumberFormat="1" applyFont="1" applyFill="1" applyBorder="1" applyAlignment="1">
      <alignment vertical="center" wrapText="1"/>
    </xf>
    <xf numFmtId="0" fontId="4" fillId="0" borderId="8" xfId="0" applyFont="1" applyBorder="1"/>
    <xf numFmtId="49" fontId="15" fillId="2" borderId="8" xfId="0" applyNumberFormat="1" applyFont="1" applyFill="1" applyBorder="1" applyAlignment="1">
      <alignment horizontal="left" vertical="center" wrapText="1"/>
    </xf>
    <xf numFmtId="0" fontId="6" fillId="0" borderId="8" xfId="0" applyFont="1" applyBorder="1" applyAlignment="1">
      <alignment wrapText="1"/>
    </xf>
    <xf numFmtId="41" fontId="6" fillId="0" borderId="8" xfId="1" applyFont="1" applyBorder="1"/>
    <xf numFmtId="41" fontId="7" fillId="0" borderId="8" xfId="1" applyFont="1" applyBorder="1"/>
    <xf numFmtId="49" fontId="14" fillId="0" borderId="8" xfId="0" applyNumberFormat="1" applyFont="1" applyBorder="1" applyAlignment="1">
      <alignment horizontal="left" vertical="center" wrapText="1"/>
    </xf>
    <xf numFmtId="49" fontId="14" fillId="0" borderId="8" xfId="0" applyNumberFormat="1" applyFont="1" applyBorder="1" applyAlignment="1">
      <alignment vertical="center" wrapText="1"/>
    </xf>
    <xf numFmtId="49" fontId="15" fillId="0" borderId="8" xfId="0" applyNumberFormat="1" applyFont="1" applyBorder="1" applyAlignment="1">
      <alignment vertical="center" wrapText="1"/>
    </xf>
    <xf numFmtId="49" fontId="15" fillId="0" borderId="8" xfId="0" applyNumberFormat="1" applyFont="1" applyBorder="1" applyAlignment="1">
      <alignment horizontal="left" vertical="center" wrapText="1"/>
    </xf>
    <xf numFmtId="41" fontId="6" fillId="0" borderId="8" xfId="1" applyFont="1" applyFill="1" applyBorder="1"/>
    <xf numFmtId="41" fontId="16" fillId="0" borderId="8" xfId="1" applyFont="1" applyFill="1" applyBorder="1"/>
    <xf numFmtId="0" fontId="0" fillId="2" borderId="0" xfId="0" applyFill="1"/>
    <xf numFmtId="0" fontId="4" fillId="2" borderId="8" xfId="0" applyFont="1" applyFill="1" applyBorder="1"/>
    <xf numFmtId="0" fontId="6" fillId="2" borderId="8" xfId="0" applyFont="1" applyFill="1" applyBorder="1" applyAlignment="1">
      <alignment wrapText="1"/>
    </xf>
    <xf numFmtId="41" fontId="6" fillId="2" borderId="8" xfId="1" applyFont="1" applyFill="1" applyBorder="1"/>
    <xf numFmtId="41" fontId="16" fillId="2" borderId="8" xfId="1" applyFont="1" applyFill="1" applyBorder="1"/>
    <xf numFmtId="41" fontId="16" fillId="0" borderId="8" xfId="1" applyFont="1" applyBorder="1"/>
    <xf numFmtId="0" fontId="9" fillId="7" borderId="8" xfId="0" applyFont="1" applyFill="1" applyBorder="1"/>
    <xf numFmtId="0" fontId="10" fillId="7" borderId="8" xfId="0" applyFont="1" applyFill="1" applyBorder="1"/>
    <xf numFmtId="0" fontId="10" fillId="7" borderId="8" xfId="0" applyFont="1" applyFill="1" applyBorder="1" applyAlignment="1">
      <alignment wrapText="1"/>
    </xf>
    <xf numFmtId="41" fontId="10" fillId="7" borderId="8" xfId="1" applyFont="1" applyFill="1" applyBorder="1" applyAlignment="1"/>
    <xf numFmtId="0" fontId="17" fillId="2" borderId="8" xfId="0" applyFont="1" applyFill="1" applyBorder="1"/>
    <xf numFmtId="0" fontId="18" fillId="2" borderId="8" xfId="0" applyFont="1" applyFill="1" applyBorder="1"/>
    <xf numFmtId="0" fontId="15" fillId="2" borderId="8" xfId="0" applyFont="1" applyFill="1" applyBorder="1" applyAlignment="1">
      <alignment wrapText="1"/>
    </xf>
    <xf numFmtId="41" fontId="15" fillId="2" borderId="8" xfId="1" applyFont="1" applyFill="1" applyBorder="1"/>
    <xf numFmtId="0" fontId="17" fillId="2" borderId="0" xfId="0" applyFont="1" applyFill="1"/>
    <xf numFmtId="0" fontId="18" fillId="0" borderId="8" xfId="0" applyFont="1" applyBorder="1"/>
    <xf numFmtId="0" fontId="15" fillId="0" borderId="8" xfId="0" applyFont="1" applyBorder="1" applyAlignment="1">
      <alignment wrapText="1"/>
    </xf>
    <xf numFmtId="41" fontId="15" fillId="0" borderId="8" xfId="1" applyFont="1" applyBorder="1"/>
    <xf numFmtId="0" fontId="17" fillId="0" borderId="0" xfId="0" applyFont="1"/>
    <xf numFmtId="41" fontId="7" fillId="2" borderId="8" xfId="1" applyFont="1" applyFill="1" applyBorder="1"/>
    <xf numFmtId="0" fontId="17" fillId="0" borderId="8" xfId="0" applyFont="1" applyBorder="1"/>
    <xf numFmtId="0" fontId="18" fillId="5" borderId="8" xfId="0" applyFont="1" applyFill="1" applyBorder="1"/>
    <xf numFmtId="0" fontId="0" fillId="0" borderId="8" xfId="0" applyBorder="1"/>
    <xf numFmtId="41" fontId="19" fillId="7" borderId="8" xfId="1" applyFont="1" applyFill="1" applyBorder="1" applyAlignment="1"/>
    <xf numFmtId="0" fontId="0" fillId="2" borderId="8" xfId="0" applyFill="1" applyBorder="1"/>
    <xf numFmtId="0" fontId="20" fillId="0" borderId="8" xfId="0" applyFont="1" applyBorder="1"/>
    <xf numFmtId="49" fontId="21" fillId="11" borderId="10" xfId="0" applyNumberFormat="1" applyFont="1" applyFill="1" applyBorder="1" applyAlignment="1">
      <alignment vertical="center"/>
    </xf>
    <xf numFmtId="49" fontId="21" fillId="11" borderId="11" xfId="0" applyNumberFormat="1" applyFont="1" applyFill="1" applyBorder="1" applyAlignment="1">
      <alignment horizontal="left" vertical="center" wrapText="1"/>
    </xf>
    <xf numFmtId="49" fontId="21" fillId="11" borderId="4" xfId="0" applyNumberFormat="1" applyFont="1" applyFill="1" applyBorder="1" applyAlignment="1">
      <alignment vertical="center" wrapText="1"/>
    </xf>
    <xf numFmtId="49" fontId="21" fillId="11" borderId="8" xfId="0" applyNumberFormat="1" applyFont="1" applyFill="1" applyBorder="1" applyAlignment="1">
      <alignment vertical="center" wrapText="1"/>
    </xf>
    <xf numFmtId="0" fontId="22" fillId="11" borderId="8" xfId="0" applyFont="1" applyFill="1" applyBorder="1"/>
    <xf numFmtId="49" fontId="21" fillId="11" borderId="8" xfId="0" applyNumberFormat="1" applyFont="1" applyFill="1" applyBorder="1" applyAlignment="1">
      <alignment horizontal="left" vertical="center" wrapText="1"/>
    </xf>
    <xf numFmtId="0" fontId="23" fillId="11" borderId="8" xfId="0" applyFont="1" applyFill="1" applyBorder="1" applyAlignment="1">
      <alignment wrapText="1"/>
    </xf>
    <xf numFmtId="41" fontId="23" fillId="11" borderId="8" xfId="1" applyFont="1" applyFill="1" applyBorder="1"/>
    <xf numFmtId="41" fontId="24" fillId="11" borderId="8" xfId="1" applyFont="1" applyFill="1" applyBorder="1"/>
    <xf numFmtId="0" fontId="25" fillId="2" borderId="0" xfId="0" applyFont="1" applyFill="1"/>
    <xf numFmtId="0" fontId="20" fillId="0" borderId="0" xfId="0" applyFont="1"/>
    <xf numFmtId="0" fontId="20" fillId="0" borderId="0" xfId="0" applyFont="1" applyAlignment="1">
      <alignment wrapText="1"/>
    </xf>
    <xf numFmtId="9" fontId="20" fillId="0" borderId="0" xfId="2" applyFont="1"/>
    <xf numFmtId="10" fontId="20" fillId="0" borderId="0" xfId="2" applyNumberFormat="1" applyFont="1"/>
    <xf numFmtId="41" fontId="20" fillId="0" borderId="0" xfId="1" applyFont="1"/>
    <xf numFmtId="0" fontId="26" fillId="0" borderId="0" xfId="0" applyFont="1" applyAlignment="1">
      <alignment wrapText="1"/>
    </xf>
    <xf numFmtId="41" fontId="16" fillId="0" borderId="0" xfId="1" applyFont="1"/>
    <xf numFmtId="0" fontId="16" fillId="0" borderId="0" xfId="0" applyFont="1" applyAlignment="1">
      <alignment wrapText="1"/>
    </xf>
    <xf numFmtId="41" fontId="27" fillId="0" borderId="0" xfId="1" applyFont="1"/>
    <xf numFmtId="41" fontId="26" fillId="0" borderId="0" xfId="1" applyFont="1"/>
    <xf numFmtId="0" fontId="0" fillId="0" borderId="0" xfId="0" applyAlignment="1">
      <alignment wrapText="1"/>
    </xf>
    <xf numFmtId="41" fontId="0" fillId="0" borderId="0" xfId="1" applyFont="1"/>
    <xf numFmtId="41" fontId="2" fillId="0" borderId="0" xfId="1" applyFont="1"/>
    <xf numFmtId="0" fontId="0" fillId="0" borderId="0" xfId="0" applyAlignment="1">
      <alignment horizontal="right" wrapText="1"/>
    </xf>
    <xf numFmtId="41" fontId="3" fillId="0" borderId="0" xfId="1" applyFont="1"/>
    <xf numFmtId="49" fontId="0" fillId="0" borderId="0" xfId="0" applyNumberFormat="1"/>
    <xf numFmtId="41" fontId="28" fillId="0" borderId="0" xfId="1" applyFont="1"/>
    <xf numFmtId="0" fontId="31" fillId="0" borderId="0" xfId="0" applyFont="1" applyAlignment="1">
      <alignment horizontal="center"/>
    </xf>
    <xf numFmtId="164" fontId="14" fillId="2" borderId="8" xfId="0" applyNumberFormat="1" applyFont="1" applyFill="1" applyBorder="1" applyAlignment="1">
      <alignment horizontal="right" vertical="center" wrapText="1"/>
    </xf>
    <xf numFmtId="0" fontId="26" fillId="11" borderId="8" xfId="0" applyFont="1" applyFill="1" applyBorder="1"/>
    <xf numFmtId="41" fontId="6" fillId="5" borderId="7" xfId="1" applyFont="1" applyFill="1" applyBorder="1" applyAlignment="1">
      <alignment horizontal="center" vertical="center" wrapText="1"/>
    </xf>
    <xf numFmtId="0" fontId="26" fillId="7" borderId="0" xfId="0" applyFont="1" applyFill="1"/>
    <xf numFmtId="0" fontId="32" fillId="8" borderId="9" xfId="0" applyFont="1" applyFill="1" applyBorder="1"/>
    <xf numFmtId="164" fontId="14" fillId="2" borderId="9" xfId="0" applyNumberFormat="1" applyFont="1" applyFill="1" applyBorder="1" applyAlignment="1">
      <alignment horizontal="right" vertical="center" wrapText="1"/>
    </xf>
    <xf numFmtId="164" fontId="33" fillId="9" borderId="9" xfId="0" applyNumberFormat="1" applyFont="1" applyFill="1" applyBorder="1" applyAlignment="1">
      <alignment horizontal="right" vertical="center"/>
    </xf>
    <xf numFmtId="0" fontId="26" fillId="7" borderId="9" xfId="0" applyFont="1" applyFill="1" applyBorder="1"/>
    <xf numFmtId="164" fontId="14" fillId="10" borderId="9" xfId="0" applyNumberFormat="1" applyFont="1" applyFill="1" applyBorder="1" applyAlignment="1">
      <alignment horizontal="center" vertical="center" wrapText="1"/>
    </xf>
    <xf numFmtId="0" fontId="8" fillId="0" borderId="14" xfId="0" applyFont="1" applyBorder="1"/>
    <xf numFmtId="0" fontId="0" fillId="0" borderId="15" xfId="0" applyBorder="1"/>
    <xf numFmtId="0" fontId="0" fillId="2" borderId="15" xfId="0" applyFill="1" applyBorder="1"/>
    <xf numFmtId="0" fontId="17" fillId="2" borderId="15" xfId="0" applyFont="1" applyFill="1" applyBorder="1"/>
    <xf numFmtId="0" fontId="17" fillId="0" borderId="15" xfId="0" applyFont="1" applyBorder="1"/>
    <xf numFmtId="0" fontId="0" fillId="0" borderId="16" xfId="0" applyBorder="1"/>
    <xf numFmtId="0" fontId="0" fillId="2" borderId="15" xfId="0" applyFill="1" applyBorder="1" applyAlignment="1">
      <alignment wrapText="1"/>
    </xf>
    <xf numFmtId="0" fontId="4" fillId="0" borderId="0" xfId="0" applyFont="1" applyAlignment="1">
      <alignment horizontal="left" wrapText="1"/>
    </xf>
    <xf numFmtId="41" fontId="0" fillId="0" borderId="0" xfId="1" applyFont="1" applyAlignment="1">
      <alignment horizontal="right"/>
    </xf>
    <xf numFmtId="0" fontId="4" fillId="0" borderId="0" xfId="0" applyFont="1" applyAlignment="1">
      <alignment horizontal="right"/>
    </xf>
    <xf numFmtId="2" fontId="0" fillId="0" borderId="0" xfId="1" applyNumberFormat="1" applyFont="1" applyAlignment="1"/>
    <xf numFmtId="41" fontId="6" fillId="5" borderId="12" xfId="1" applyFont="1" applyFill="1" applyBorder="1" applyAlignment="1">
      <alignment horizontal="center" vertical="center" wrapText="1"/>
    </xf>
    <xf numFmtId="41" fontId="12" fillId="8" borderId="9" xfId="1" applyFont="1" applyFill="1" applyBorder="1" applyAlignment="1"/>
    <xf numFmtId="41" fontId="6" fillId="0" borderId="9" xfId="1" applyFont="1" applyBorder="1"/>
    <xf numFmtId="41" fontId="6" fillId="2" borderId="9" xfId="1" applyFont="1" applyFill="1" applyBorder="1"/>
    <xf numFmtId="41" fontId="10" fillId="7" borderId="9" xfId="1" applyFont="1" applyFill="1" applyBorder="1" applyAlignment="1"/>
    <xf numFmtId="41" fontId="6" fillId="5" borderId="7" xfId="1" applyFont="1" applyFill="1" applyBorder="1" applyAlignment="1">
      <alignment horizontal="center" vertical="center" wrapText="1"/>
    </xf>
    <xf numFmtId="41" fontId="6" fillId="5" borderId="13" xfId="1" applyFont="1" applyFill="1" applyBorder="1" applyAlignment="1">
      <alignment horizontal="center" vertical="center" wrapText="1"/>
    </xf>
    <xf numFmtId="0" fontId="6" fillId="5" borderId="7" xfId="0" applyFont="1" applyFill="1" applyBorder="1" applyAlignment="1">
      <alignment horizontal="center" vertical="center"/>
    </xf>
    <xf numFmtId="0" fontId="6" fillId="5" borderId="12" xfId="0" applyFont="1" applyFill="1" applyBorder="1" applyAlignment="1">
      <alignment horizontal="center" vertical="center"/>
    </xf>
    <xf numFmtId="0" fontId="4" fillId="5" borderId="9" xfId="0" applyFont="1" applyFill="1" applyBorder="1" applyAlignment="1">
      <alignment horizontal="center"/>
    </xf>
    <xf numFmtId="0" fontId="4" fillId="5" borderId="10" xfId="0" applyFont="1" applyFill="1" applyBorder="1" applyAlignment="1">
      <alignment horizontal="center"/>
    </xf>
    <xf numFmtId="0" fontId="4" fillId="5" borderId="11" xfId="0" applyFont="1" applyFill="1" applyBorder="1" applyAlignment="1">
      <alignment horizontal="center"/>
    </xf>
    <xf numFmtId="0" fontId="6" fillId="5" borderId="7" xfId="0" applyFont="1" applyFill="1" applyBorder="1" applyAlignment="1">
      <alignment horizontal="center" vertical="center" wrapText="1"/>
    </xf>
    <xf numFmtId="0" fontId="6" fillId="5" borderId="13" xfId="0" applyFont="1" applyFill="1" applyBorder="1" applyAlignment="1">
      <alignment horizontal="center" vertical="center" wrapText="1"/>
    </xf>
    <xf numFmtId="41" fontId="7" fillId="5" borderId="7" xfId="1" applyFont="1" applyFill="1" applyBorder="1" applyAlignment="1">
      <alignment horizontal="center" vertical="center" wrapText="1"/>
    </xf>
    <xf numFmtId="41" fontId="7" fillId="5" borderId="13" xfId="1" applyFont="1" applyFill="1" applyBorder="1" applyAlignment="1">
      <alignment horizontal="center" vertical="center" wrapText="1"/>
    </xf>
    <xf numFmtId="0" fontId="4" fillId="0" borderId="0" xfId="0" applyFont="1" applyAlignment="1">
      <alignment horizontal="left"/>
    </xf>
    <xf numFmtId="0" fontId="4" fillId="0" borderId="0" xfId="0" applyFont="1" applyAlignment="1">
      <alignment horizontal="center"/>
    </xf>
    <xf numFmtId="0" fontId="4" fillId="0" borderId="2" xfId="0" applyFont="1" applyBorder="1" applyAlignment="1">
      <alignment horizontal="center"/>
    </xf>
    <xf numFmtId="0" fontId="22" fillId="0" borderId="0" xfId="0" applyFont="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3" xfId="0" applyFont="1" applyFill="1" applyBorder="1" applyAlignment="1">
      <alignment horizontal="center" vertical="center" wrapText="1"/>
    </xf>
  </cellXfs>
  <cellStyles count="3">
    <cellStyle name="Milliers [0]" xfId="1" builtinId="6"/>
    <cellStyle name="Normal" xfId="0" builtinId="0"/>
    <cellStyle name="Pourcentage" xfId="2" builtinId="5"/>
  </cellStyles>
  <dxfs count="0"/>
  <tableStyles count="1" defaultTableStyle="TableStyleMedium2" defaultPivotStyle="PivotStyleLight16">
    <tableStyle name="Invisible" pivot="0" table="0" count="0" xr9:uid="{FF42FC73-7944-484E-8741-0D6DD09A65E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4f0f661ecaa60e0/Bureau/DOC_EBRO/CEA_CCBAD_IMPACT/PTA_IMPACT/PTBA_2024/28-11-22_CCBAD_2024%20PTBA.xlsx" TargetMode="External"/><Relationship Id="rId1" Type="http://schemas.openxmlformats.org/officeDocument/2006/relationships/externalLinkPath" Target="https://d.docs.live.net/a4f0f661ecaa60e0/Bureau/DOC_EBRO/CEA_CCBAD_IMPACT/PTA_IMPACT/PTBA_2024/28-11-22_CCBAD_2024%20PTB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AB_24_V4"/>
      <sheetName val="PTAB_24_V3"/>
      <sheetName val="PTAB_24_V2"/>
      <sheetName val="PTAB_24_V1"/>
      <sheetName val="PTAB_24"/>
      <sheetName val="Feuil1"/>
      <sheetName val="Sheet1"/>
    </sheetNames>
    <sheetDataSet>
      <sheetData sheetId="0"/>
      <sheetData sheetId="1"/>
      <sheetData sheetId="2"/>
      <sheetData sheetId="3">
        <row r="158">
          <cell r="X158">
            <v>-723852.99192802887</v>
          </cell>
        </row>
      </sheetData>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5E6D2-A962-4912-959A-A6F3CE7098DA}">
  <sheetPr>
    <tabColor rgb="FF00B050"/>
  </sheetPr>
  <dimension ref="A1:AC113"/>
  <sheetViews>
    <sheetView tabSelected="1" zoomScale="80" zoomScaleNormal="80" workbookViewId="0">
      <pane xSplit="2" ySplit="7" topLeftCell="C8" activePane="bottomRight" state="frozen"/>
      <selection pane="topRight" activeCell="C1" sqref="C1"/>
      <selection pane="bottomLeft" activeCell="A8" sqref="A8"/>
      <selection pane="bottomRight" activeCell="V56" sqref="V56"/>
    </sheetView>
  </sheetViews>
  <sheetFormatPr baseColWidth="10" defaultColWidth="8.5" defaultRowHeight="15" x14ac:dyDescent="0.2"/>
  <cols>
    <col min="1" max="1" width="10.1640625" customWidth="1"/>
    <col min="2" max="2" width="44.5" customWidth="1"/>
    <col min="3" max="3" width="52.5" customWidth="1"/>
    <col min="4" max="4" width="45.1640625" customWidth="1"/>
    <col min="5" max="5" width="3.1640625" customWidth="1"/>
    <col min="6" max="6" width="3.6640625" bestFit="1" customWidth="1"/>
    <col min="7" max="7" width="4.1640625" bestFit="1" customWidth="1"/>
    <col min="8" max="8" width="4.5" bestFit="1" customWidth="1"/>
    <col min="9" max="9" width="3.83203125" customWidth="1"/>
    <col min="10" max="10" width="4.1640625" bestFit="1" customWidth="1"/>
    <col min="11" max="11" width="4.33203125" bestFit="1" customWidth="1"/>
    <col min="12" max="12" width="3.33203125" bestFit="1" customWidth="1"/>
    <col min="13" max="13" width="3.5" customWidth="1"/>
    <col min="14" max="14" width="3.33203125" bestFit="1" customWidth="1"/>
    <col min="15" max="15" width="5.1640625" bestFit="1" customWidth="1"/>
    <col min="16" max="16" width="4" bestFit="1" customWidth="1"/>
    <col min="17" max="17" width="3.5" customWidth="1"/>
    <col min="18" max="18" width="4" bestFit="1" customWidth="1"/>
    <col min="19" max="20" width="4.5" bestFit="1" customWidth="1"/>
    <col min="21" max="21" width="3.5" customWidth="1"/>
    <col min="22" max="22" width="36.5" customWidth="1"/>
    <col min="23" max="23" width="34.5" style="83" customWidth="1"/>
    <col min="24" max="24" width="14.5" style="84" customWidth="1"/>
    <col min="25" max="25" width="13.83203125" style="85" customWidth="1"/>
    <col min="26" max="27" width="14.83203125" style="84" customWidth="1"/>
    <col min="28" max="28" width="21.5" customWidth="1"/>
    <col min="29" max="29" width="93.1640625" customWidth="1"/>
  </cols>
  <sheetData>
    <row r="1" spans="1:29" s="2" customFormat="1" ht="16" x14ac:dyDescent="0.2">
      <c r="A1" s="127" t="s">
        <v>0</v>
      </c>
      <c r="B1" s="127"/>
      <c r="C1" s="1"/>
      <c r="E1" s="3"/>
      <c r="F1" s="4"/>
      <c r="G1" s="128"/>
      <c r="H1" s="128"/>
      <c r="I1" s="128"/>
      <c r="J1" s="128"/>
      <c r="K1" s="128"/>
      <c r="L1" s="128"/>
      <c r="M1" s="128"/>
      <c r="N1" s="128"/>
      <c r="O1" s="128"/>
      <c r="P1" s="128"/>
      <c r="Q1" s="128"/>
      <c r="R1" s="128"/>
      <c r="S1" s="128"/>
      <c r="T1" s="128"/>
      <c r="U1" s="128"/>
      <c r="V1" s="128"/>
      <c r="W1" s="128"/>
      <c r="X1" s="128"/>
      <c r="Y1" s="128"/>
      <c r="Z1" s="128"/>
      <c r="AA1" s="128"/>
      <c r="AB1" s="129"/>
    </row>
    <row r="2" spans="1:29" s="2" customFormat="1" ht="17" x14ac:dyDescent="0.2">
      <c r="A2" s="127" t="s">
        <v>1</v>
      </c>
      <c r="B2" s="127"/>
      <c r="E2" s="3"/>
      <c r="F2" s="5"/>
      <c r="G2" s="128" t="s">
        <v>2</v>
      </c>
      <c r="H2" s="128"/>
      <c r="I2" s="3"/>
      <c r="J2" s="3"/>
      <c r="K2" s="3"/>
      <c r="L2" s="3"/>
      <c r="M2" s="3"/>
      <c r="N2" s="3"/>
      <c r="O2" s="3"/>
      <c r="P2" s="3"/>
      <c r="Q2" s="3"/>
      <c r="R2" s="3"/>
      <c r="S2" s="3"/>
      <c r="T2" s="3"/>
      <c r="U2" s="3"/>
      <c r="V2" s="3" t="s">
        <v>300</v>
      </c>
      <c r="W2" s="107" t="s">
        <v>301</v>
      </c>
      <c r="X2" s="7"/>
      <c r="Y2" s="8"/>
      <c r="Z2" s="7"/>
      <c r="AA2" s="7"/>
      <c r="AB2" s="90"/>
    </row>
    <row r="3" spans="1:29" s="2" customFormat="1" ht="16" x14ac:dyDescent="0.2">
      <c r="A3" s="127" t="s">
        <v>3</v>
      </c>
      <c r="B3" s="127"/>
      <c r="E3" s="128"/>
      <c r="F3" s="128"/>
      <c r="G3" s="128"/>
      <c r="H3" s="128"/>
      <c r="I3" s="128"/>
      <c r="J3" s="128"/>
      <c r="K3" s="128"/>
      <c r="L3" s="128"/>
      <c r="M3" s="128"/>
      <c r="N3" s="128"/>
      <c r="O3" s="128"/>
      <c r="P3" s="128"/>
      <c r="Q3" s="128"/>
      <c r="R3" s="128"/>
      <c r="S3" s="128"/>
      <c r="T3" s="128"/>
      <c r="U3" s="128"/>
      <c r="V3" s="128"/>
      <c r="W3" s="128"/>
      <c r="X3" s="128"/>
      <c r="Y3" s="128"/>
      <c r="Z3" s="128"/>
      <c r="AA3" s="128"/>
      <c r="AB3" s="128"/>
    </row>
    <row r="4" spans="1:29" s="2" customFormat="1" ht="16" x14ac:dyDescent="0.2">
      <c r="A4" s="127" t="s">
        <v>4</v>
      </c>
      <c r="B4" s="127"/>
      <c r="E4" s="3"/>
      <c r="F4" s="9"/>
      <c r="G4" s="128" t="s">
        <v>5</v>
      </c>
      <c r="H4" s="128"/>
      <c r="I4" s="128"/>
      <c r="J4" s="128"/>
      <c r="K4" s="128"/>
      <c r="L4" s="128"/>
      <c r="M4" s="128"/>
      <c r="N4" s="128"/>
      <c r="O4" s="128"/>
      <c r="P4" s="128"/>
      <c r="Q4" s="128"/>
      <c r="R4" s="128"/>
      <c r="S4" s="128"/>
      <c r="T4" s="128"/>
      <c r="U4" s="128"/>
      <c r="V4" s="128"/>
      <c r="W4" s="128"/>
      <c r="X4" s="128"/>
      <c r="Y4" s="128"/>
      <c r="Z4" s="128"/>
      <c r="AA4" s="128"/>
      <c r="AB4" s="129"/>
    </row>
    <row r="5" spans="1:29" s="2" customFormat="1" ht="16" x14ac:dyDescent="0.2">
      <c r="A5" s="130" t="s">
        <v>6</v>
      </c>
      <c r="B5" s="130"/>
      <c r="C5" s="10"/>
      <c r="E5" s="131"/>
      <c r="F5" s="131"/>
      <c r="G5" s="131"/>
      <c r="H5" s="131"/>
      <c r="I5" s="131"/>
      <c r="J5" s="131"/>
      <c r="K5" s="131"/>
      <c r="L5" s="131"/>
      <c r="M5" s="131"/>
      <c r="N5" s="131"/>
      <c r="O5" s="131"/>
      <c r="P5" s="131"/>
      <c r="Q5" s="131"/>
      <c r="R5" s="131"/>
      <c r="S5" s="131"/>
      <c r="T5" s="131"/>
      <c r="U5" s="131"/>
      <c r="V5" s="131"/>
      <c r="W5" s="131"/>
      <c r="X5" s="131"/>
      <c r="Y5" s="131"/>
      <c r="Z5" s="131"/>
      <c r="AA5" s="131"/>
      <c r="AB5" s="132"/>
    </row>
    <row r="6" spans="1:29" s="12" customFormat="1" ht="17" thickBot="1" x14ac:dyDescent="0.25">
      <c r="A6" s="133" t="s">
        <v>7</v>
      </c>
      <c r="B6" s="134"/>
      <c r="C6" s="137" t="s">
        <v>8</v>
      </c>
      <c r="D6" s="137" t="s">
        <v>9</v>
      </c>
      <c r="E6" s="11"/>
      <c r="F6" s="120" t="s">
        <v>10</v>
      </c>
      <c r="G6" s="121"/>
      <c r="H6" s="122"/>
      <c r="I6" s="11"/>
      <c r="J6" s="120" t="s">
        <v>11</v>
      </c>
      <c r="K6" s="121"/>
      <c r="L6" s="122"/>
      <c r="M6" s="11"/>
      <c r="N6" s="120" t="s">
        <v>12</v>
      </c>
      <c r="O6" s="121"/>
      <c r="P6" s="122"/>
      <c r="Q6" s="11"/>
      <c r="R6" s="120" t="s">
        <v>13</v>
      </c>
      <c r="S6" s="121"/>
      <c r="T6" s="122"/>
      <c r="U6" s="11"/>
      <c r="V6" s="123" t="s">
        <v>14</v>
      </c>
      <c r="W6" s="123" t="s">
        <v>15</v>
      </c>
      <c r="X6" s="116" t="s">
        <v>304</v>
      </c>
      <c r="Y6" s="125" t="s">
        <v>17</v>
      </c>
      <c r="Z6" s="116" t="s">
        <v>18</v>
      </c>
      <c r="AA6" s="93"/>
      <c r="AB6" s="118" t="s">
        <v>19</v>
      </c>
    </row>
    <row r="7" spans="1:29" s="12" customFormat="1" ht="16" x14ac:dyDescent="0.2">
      <c r="A7" s="135"/>
      <c r="B7" s="136"/>
      <c r="C7" s="138"/>
      <c r="D7" s="138"/>
      <c r="E7" s="11"/>
      <c r="F7" s="13" t="s">
        <v>20</v>
      </c>
      <c r="G7" s="13" t="s">
        <v>21</v>
      </c>
      <c r="H7" s="13" t="s">
        <v>22</v>
      </c>
      <c r="I7" s="11"/>
      <c r="J7" s="13" t="s">
        <v>23</v>
      </c>
      <c r="K7" s="13" t="s">
        <v>24</v>
      </c>
      <c r="L7" s="13" t="s">
        <v>25</v>
      </c>
      <c r="M7" s="11"/>
      <c r="N7" s="13" t="s">
        <v>26</v>
      </c>
      <c r="O7" s="13" t="s">
        <v>27</v>
      </c>
      <c r="P7" s="13" t="s">
        <v>28</v>
      </c>
      <c r="Q7" s="11"/>
      <c r="R7" s="13" t="s">
        <v>29</v>
      </c>
      <c r="S7" s="13" t="s">
        <v>30</v>
      </c>
      <c r="T7" s="13" t="s">
        <v>31</v>
      </c>
      <c r="U7" s="11"/>
      <c r="V7" s="124"/>
      <c r="W7" s="124"/>
      <c r="X7" s="117"/>
      <c r="Y7" s="126"/>
      <c r="Z7" s="117"/>
      <c r="AA7" s="111"/>
      <c r="AB7" s="119"/>
      <c r="AC7" s="100" t="s">
        <v>32</v>
      </c>
    </row>
    <row r="8" spans="1:29" ht="18" x14ac:dyDescent="0.2">
      <c r="A8" s="14" t="s">
        <v>33</v>
      </c>
      <c r="B8" s="14"/>
      <c r="C8" s="14"/>
      <c r="D8" s="14"/>
      <c r="E8" s="14"/>
      <c r="F8" s="14"/>
      <c r="G8" s="14"/>
      <c r="H8" s="14"/>
      <c r="I8" s="14"/>
      <c r="J8" s="14"/>
      <c r="K8" s="14"/>
      <c r="L8" s="14"/>
      <c r="M8" s="14"/>
      <c r="N8" s="14"/>
      <c r="O8" s="14"/>
      <c r="P8" s="14"/>
      <c r="Q8" s="14"/>
      <c r="R8" s="14"/>
      <c r="S8" s="14"/>
      <c r="T8" s="14"/>
      <c r="U8" s="14"/>
      <c r="V8" s="15"/>
      <c r="W8" s="16"/>
      <c r="X8" s="17">
        <f>+X9+X19</f>
        <v>237322.60162601626</v>
      </c>
      <c r="Y8" s="17">
        <f t="shared" ref="Y8:Z8" si="0">+Y9+Y19</f>
        <v>411318.2</v>
      </c>
      <c r="Z8" s="17">
        <f t="shared" si="0"/>
        <v>131560</v>
      </c>
      <c r="AA8" s="17"/>
      <c r="AB8" s="94"/>
      <c r="AC8" s="101"/>
    </row>
    <row r="9" spans="1:29" ht="16" x14ac:dyDescent="0.2">
      <c r="A9" s="18" t="s">
        <v>34</v>
      </c>
      <c r="B9" s="18"/>
      <c r="C9" s="18"/>
      <c r="D9" s="18"/>
      <c r="E9" s="18"/>
      <c r="F9" s="18"/>
      <c r="G9" s="18"/>
      <c r="H9" s="18"/>
      <c r="I9" s="18"/>
      <c r="J9" s="18"/>
      <c r="K9" s="18"/>
      <c r="L9" s="18"/>
      <c r="M9" s="18"/>
      <c r="N9" s="18"/>
      <c r="O9" s="18"/>
      <c r="P9" s="18"/>
      <c r="Q9" s="18"/>
      <c r="R9" s="18"/>
      <c r="S9" s="18"/>
      <c r="T9" s="18"/>
      <c r="U9" s="18"/>
      <c r="V9" s="19"/>
      <c r="W9" s="20"/>
      <c r="X9" s="21">
        <f>+SUM(X10:X18)</f>
        <v>177522.60162601626</v>
      </c>
      <c r="Y9" s="22">
        <f>+SUM(Y10:Y18)</f>
        <v>364345.76</v>
      </c>
      <c r="Z9" s="21">
        <f>+SUM(Z10:Z18)</f>
        <v>85560</v>
      </c>
      <c r="AA9" s="112"/>
      <c r="AB9" s="95"/>
      <c r="AC9" s="101"/>
    </row>
    <row r="10" spans="1:29" ht="56.5" customHeight="1" x14ac:dyDescent="0.2">
      <c r="A10" s="23" t="s">
        <v>35</v>
      </c>
      <c r="B10" s="23" t="s">
        <v>36</v>
      </c>
      <c r="C10" s="24" t="s">
        <v>37</v>
      </c>
      <c r="D10" s="25" t="s">
        <v>38</v>
      </c>
      <c r="E10" s="11"/>
      <c r="F10" s="26"/>
      <c r="G10" s="26"/>
      <c r="H10" s="5"/>
      <c r="I10" s="11"/>
      <c r="J10" s="26"/>
      <c r="K10" s="26"/>
      <c r="L10" s="5"/>
      <c r="M10" s="11"/>
      <c r="N10" s="26"/>
      <c r="O10" s="26"/>
      <c r="P10" s="5"/>
      <c r="Q10" s="11"/>
      <c r="R10" s="26"/>
      <c r="S10" s="26"/>
      <c r="T10" s="5"/>
      <c r="U10" s="11"/>
      <c r="V10" s="27" t="s">
        <v>39</v>
      </c>
      <c r="W10" s="28" t="s">
        <v>40</v>
      </c>
      <c r="X10" s="29">
        <v>41400</v>
      </c>
      <c r="Y10" s="30"/>
      <c r="Z10" s="113">
        <v>18400</v>
      </c>
      <c r="AA10" s="113">
        <v>18400</v>
      </c>
      <c r="AB10" s="96" t="s">
        <v>41</v>
      </c>
      <c r="AC10" s="101"/>
    </row>
    <row r="11" spans="1:29" ht="45" x14ac:dyDescent="0.2">
      <c r="A11" s="23" t="s">
        <v>42</v>
      </c>
      <c r="B11" s="23" t="s">
        <v>43</v>
      </c>
      <c r="C11" s="24" t="s">
        <v>44</v>
      </c>
      <c r="D11" s="25" t="s">
        <v>45</v>
      </c>
      <c r="E11" s="11"/>
      <c r="F11" s="5"/>
      <c r="G11" s="26"/>
      <c r="H11" s="26"/>
      <c r="I11" s="11"/>
      <c r="J11" s="5"/>
      <c r="K11" s="26"/>
      <c r="L11" s="26"/>
      <c r="M11" s="11"/>
      <c r="N11" s="26"/>
      <c r="O11" s="5"/>
      <c r="P11" s="26"/>
      <c r="Q11" s="11"/>
      <c r="R11" s="26"/>
      <c r="S11" s="5"/>
      <c r="T11" s="26"/>
      <c r="U11" s="11"/>
      <c r="V11" s="27" t="s">
        <v>46</v>
      </c>
      <c r="W11" s="28" t="s">
        <v>47</v>
      </c>
      <c r="X11" s="29">
        <v>43082.926829268297</v>
      </c>
      <c r="Y11" s="30">
        <v>199364.92</v>
      </c>
      <c r="Z11" s="113">
        <v>23000</v>
      </c>
      <c r="AA11" s="113">
        <v>23000</v>
      </c>
      <c r="AB11" s="96" t="s">
        <v>48</v>
      </c>
      <c r="AC11" s="101"/>
    </row>
    <row r="12" spans="1:29" ht="45" x14ac:dyDescent="0.2">
      <c r="A12" s="23" t="s">
        <v>49</v>
      </c>
      <c r="B12" s="23" t="s">
        <v>50</v>
      </c>
      <c r="C12" s="24" t="s">
        <v>51</v>
      </c>
      <c r="D12" s="25"/>
      <c r="E12" s="11"/>
      <c r="F12" s="5"/>
      <c r="G12" s="26"/>
      <c r="H12" s="26"/>
      <c r="I12" s="11"/>
      <c r="J12" s="5"/>
      <c r="K12" s="26"/>
      <c r="L12" s="26"/>
      <c r="M12" s="11"/>
      <c r="N12" s="26"/>
      <c r="O12" s="5"/>
      <c r="P12" s="26"/>
      <c r="Q12" s="11"/>
      <c r="R12" s="26"/>
      <c r="S12" s="5"/>
      <c r="T12" s="26"/>
      <c r="U12" s="11"/>
      <c r="V12" s="27" t="s">
        <v>52</v>
      </c>
      <c r="W12" s="28" t="s">
        <v>53</v>
      </c>
      <c r="X12" s="29">
        <v>18848.780487804877</v>
      </c>
      <c r="Y12" s="30">
        <v>83275.64</v>
      </c>
      <c r="Z12" s="113">
        <v>9200</v>
      </c>
      <c r="AA12" s="113">
        <v>9200</v>
      </c>
      <c r="AB12" s="96" t="s">
        <v>48</v>
      </c>
      <c r="AC12" s="101"/>
    </row>
    <row r="13" spans="1:29" ht="45" x14ac:dyDescent="0.2">
      <c r="A13" s="23" t="s">
        <v>54</v>
      </c>
      <c r="B13" s="23" t="s">
        <v>55</v>
      </c>
      <c r="C13" s="24" t="s">
        <v>56</v>
      </c>
      <c r="D13" s="25" t="s">
        <v>45</v>
      </c>
      <c r="E13" s="11"/>
      <c r="F13" s="26"/>
      <c r="G13" s="26"/>
      <c r="H13" s="26"/>
      <c r="I13" s="11"/>
      <c r="J13" s="26"/>
      <c r="K13" s="26"/>
      <c r="L13" s="5"/>
      <c r="M13" s="11"/>
      <c r="N13" s="26"/>
      <c r="O13" s="26"/>
      <c r="P13" s="26"/>
      <c r="Q13" s="11"/>
      <c r="R13" s="26"/>
      <c r="S13" s="26"/>
      <c r="T13" s="26"/>
      <c r="U13" s="11"/>
      <c r="V13" s="27" t="s">
        <v>57</v>
      </c>
      <c r="W13" s="28" t="s">
        <v>58</v>
      </c>
      <c r="X13" s="29">
        <v>20195.121951219513</v>
      </c>
      <c r="Y13" s="30"/>
      <c r="Z13" s="113">
        <v>9200</v>
      </c>
      <c r="AA13" s="113">
        <v>9200</v>
      </c>
      <c r="AB13" s="96" t="s">
        <v>48</v>
      </c>
      <c r="AC13" s="101"/>
    </row>
    <row r="14" spans="1:29" s="37" customFormat="1" ht="45" x14ac:dyDescent="0.2">
      <c r="A14" s="23" t="s">
        <v>59</v>
      </c>
      <c r="B14" s="31" t="s">
        <v>60</v>
      </c>
      <c r="C14" s="32" t="s">
        <v>56</v>
      </c>
      <c r="D14" s="33"/>
      <c r="E14" s="11"/>
      <c r="F14" s="26"/>
      <c r="G14" s="26"/>
      <c r="H14" s="26"/>
      <c r="I14" s="11"/>
      <c r="J14" s="26"/>
      <c r="K14" s="26"/>
      <c r="L14" s="5"/>
      <c r="M14" s="11"/>
      <c r="N14" s="26"/>
      <c r="O14" s="26"/>
      <c r="P14" s="26"/>
      <c r="Q14" s="11"/>
      <c r="R14" s="26"/>
      <c r="S14" s="26"/>
      <c r="T14" s="26"/>
      <c r="U14" s="11"/>
      <c r="V14" s="34" t="s">
        <v>57</v>
      </c>
      <c r="W14" s="28" t="s">
        <v>58</v>
      </c>
      <c r="X14" s="29">
        <v>10471.544715447155</v>
      </c>
      <c r="Y14" s="36"/>
      <c r="Z14" s="113">
        <v>9200</v>
      </c>
      <c r="AA14" s="113">
        <v>9200</v>
      </c>
      <c r="AB14" s="96" t="s">
        <v>48</v>
      </c>
      <c r="AC14" s="102"/>
    </row>
    <row r="15" spans="1:29" ht="45" x14ac:dyDescent="0.2">
      <c r="A15" s="23" t="s">
        <v>61</v>
      </c>
      <c r="B15" s="23" t="s">
        <v>62</v>
      </c>
      <c r="C15" s="24" t="s">
        <v>63</v>
      </c>
      <c r="D15" s="25" t="s">
        <v>45</v>
      </c>
      <c r="E15" s="11"/>
      <c r="F15" s="5"/>
      <c r="G15" s="26"/>
      <c r="H15" s="26"/>
      <c r="I15" s="11"/>
      <c r="J15" s="26"/>
      <c r="K15" s="26"/>
      <c r="L15" s="26"/>
      <c r="M15" s="11"/>
      <c r="N15" s="26"/>
      <c r="O15" s="26"/>
      <c r="P15" s="26"/>
      <c r="Q15" s="11"/>
      <c r="R15" s="26"/>
      <c r="S15" s="26"/>
      <c r="T15" s="26"/>
      <c r="U15" s="11"/>
      <c r="V15" s="27" t="s">
        <v>64</v>
      </c>
      <c r="W15" s="28" t="s">
        <v>65</v>
      </c>
      <c r="X15" s="29">
        <v>1869.9186991869901</v>
      </c>
      <c r="Y15" s="30">
        <v>81705.2</v>
      </c>
      <c r="Z15" s="113">
        <v>920</v>
      </c>
      <c r="AA15" s="113">
        <v>920</v>
      </c>
      <c r="AB15" s="96" t="s">
        <v>66</v>
      </c>
      <c r="AC15" s="101"/>
    </row>
    <row r="16" spans="1:29" ht="34" x14ac:dyDescent="0.2">
      <c r="A16" s="23" t="s">
        <v>67</v>
      </c>
      <c r="B16" s="23" t="s">
        <v>68</v>
      </c>
      <c r="C16" s="24" t="s">
        <v>69</v>
      </c>
      <c r="D16" s="25"/>
      <c r="E16" s="11"/>
      <c r="F16" s="26"/>
      <c r="G16" s="26"/>
      <c r="H16" s="26"/>
      <c r="I16" s="11"/>
      <c r="J16" s="26"/>
      <c r="K16" s="26"/>
      <c r="L16" s="26"/>
      <c r="M16" s="11"/>
      <c r="N16" s="5"/>
      <c r="O16" s="26"/>
      <c r="P16" s="26"/>
      <c r="Q16" s="11"/>
      <c r="R16" s="26"/>
      <c r="S16" s="26"/>
      <c r="T16" s="5"/>
      <c r="U16" s="11"/>
      <c r="V16" s="27" t="s">
        <v>70</v>
      </c>
      <c r="W16" s="28" t="s">
        <v>71</v>
      </c>
      <c r="X16" s="29">
        <v>26926.829268292655</v>
      </c>
      <c r="Y16" s="30"/>
      <c r="Z16" s="113">
        <v>9200</v>
      </c>
      <c r="AA16" s="113">
        <v>9200</v>
      </c>
      <c r="AB16" s="96" t="s">
        <v>72</v>
      </c>
      <c r="AC16" s="101"/>
    </row>
    <row r="17" spans="1:29" s="37" customFormat="1" ht="51" x14ac:dyDescent="0.2">
      <c r="A17" s="23" t="s">
        <v>73</v>
      </c>
      <c r="B17" s="23" t="s">
        <v>74</v>
      </c>
      <c r="C17" s="24" t="s">
        <v>75</v>
      </c>
      <c r="D17" s="25"/>
      <c r="E17" s="11"/>
      <c r="F17" s="5"/>
      <c r="G17" s="38"/>
      <c r="H17" s="38"/>
      <c r="I17" s="11"/>
      <c r="J17" s="38"/>
      <c r="K17" s="38"/>
      <c r="L17" s="38"/>
      <c r="M17" s="11"/>
      <c r="N17" s="38"/>
      <c r="O17" s="38"/>
      <c r="P17" s="38"/>
      <c r="Q17" s="11"/>
      <c r="R17" s="38"/>
      <c r="S17" s="5"/>
      <c r="T17" s="5"/>
      <c r="U17" s="11"/>
      <c r="V17" s="27" t="s">
        <v>76</v>
      </c>
      <c r="W17" s="39" t="s">
        <v>77</v>
      </c>
      <c r="X17" s="29">
        <v>11967.479674796748</v>
      </c>
      <c r="Y17" s="41"/>
      <c r="Z17" s="113">
        <v>4600</v>
      </c>
      <c r="AA17" s="113">
        <v>4600</v>
      </c>
      <c r="AB17" s="96" t="s">
        <v>48</v>
      </c>
      <c r="AC17" s="102"/>
    </row>
    <row r="18" spans="1:29" ht="34" x14ac:dyDescent="0.2">
      <c r="A18" s="23" t="s">
        <v>78</v>
      </c>
      <c r="B18" s="23" t="s">
        <v>79</v>
      </c>
      <c r="C18" s="24" t="s">
        <v>80</v>
      </c>
      <c r="D18" s="25" t="s">
        <v>81</v>
      </c>
      <c r="E18" s="11"/>
      <c r="F18" s="26"/>
      <c r="G18" s="26"/>
      <c r="H18" s="26"/>
      <c r="I18" s="11"/>
      <c r="J18" s="26"/>
      <c r="K18" s="26"/>
      <c r="L18" s="26"/>
      <c r="M18" s="11"/>
      <c r="N18" s="26"/>
      <c r="O18" s="5"/>
      <c r="Q18" s="11"/>
      <c r="R18" s="26"/>
      <c r="S18" s="26"/>
      <c r="T18" s="26"/>
      <c r="U18" s="11"/>
      <c r="V18" s="27" t="s">
        <v>82</v>
      </c>
      <c r="W18" s="28" t="s">
        <v>83</v>
      </c>
      <c r="X18" s="29">
        <v>2760</v>
      </c>
      <c r="Y18" s="30"/>
      <c r="Z18" s="113">
        <v>1840</v>
      </c>
      <c r="AA18" s="113">
        <v>1840</v>
      </c>
      <c r="AB18" s="96" t="s">
        <v>84</v>
      </c>
      <c r="AC18" s="101"/>
    </row>
    <row r="19" spans="1:29" ht="16" x14ac:dyDescent="0.2">
      <c r="A19" s="18" t="s">
        <v>85</v>
      </c>
      <c r="B19" s="18"/>
      <c r="C19" s="18"/>
      <c r="D19" s="18"/>
      <c r="E19" s="18"/>
      <c r="F19" s="18"/>
      <c r="G19" s="18"/>
      <c r="H19" s="18"/>
      <c r="I19" s="18"/>
      <c r="J19" s="18"/>
      <c r="K19" s="18"/>
      <c r="L19" s="18"/>
      <c r="M19" s="18"/>
      <c r="N19" s="18"/>
      <c r="O19" s="18"/>
      <c r="P19" s="18"/>
      <c r="Q19" s="18"/>
      <c r="R19" s="18"/>
      <c r="S19" s="18"/>
      <c r="T19" s="18"/>
      <c r="U19" s="18"/>
      <c r="V19" s="19"/>
      <c r="W19" s="20"/>
      <c r="X19" s="21">
        <f>+SUM(X20:X21)</f>
        <v>59800</v>
      </c>
      <c r="Y19" s="22">
        <f>+SUM(Y21:Y21)</f>
        <v>46972.44</v>
      </c>
      <c r="Z19" s="21">
        <f>+SUM(Z20:Z21)</f>
        <v>46000</v>
      </c>
      <c r="AA19" s="112"/>
      <c r="AB19" s="97"/>
      <c r="AC19" s="101"/>
    </row>
    <row r="20" spans="1:29" ht="34" x14ac:dyDescent="0.2">
      <c r="A20" s="23" t="s">
        <v>35</v>
      </c>
      <c r="B20" s="23" t="s">
        <v>86</v>
      </c>
      <c r="C20" s="24" t="s">
        <v>87</v>
      </c>
      <c r="D20" s="25" t="s">
        <v>88</v>
      </c>
      <c r="E20" s="11"/>
      <c r="F20" s="26"/>
      <c r="G20" s="26"/>
      <c r="H20" s="26"/>
      <c r="I20" s="11"/>
      <c r="J20" s="5"/>
      <c r="K20" s="26"/>
      <c r="L20" s="26"/>
      <c r="M20" s="11"/>
      <c r="N20" s="26"/>
      <c r="O20" s="26"/>
      <c r="P20" s="26"/>
      <c r="Q20" s="11"/>
      <c r="R20" s="26"/>
      <c r="S20" s="26"/>
      <c r="T20" s="26"/>
      <c r="U20" s="11"/>
      <c r="V20" s="27" t="s">
        <v>89</v>
      </c>
      <c r="W20" s="28" t="s">
        <v>90</v>
      </c>
      <c r="X20" s="29">
        <v>4600</v>
      </c>
      <c r="Y20" s="42"/>
      <c r="Z20" s="113">
        <v>0</v>
      </c>
      <c r="AA20" s="113">
        <v>0</v>
      </c>
      <c r="AB20" s="96" t="s">
        <v>91</v>
      </c>
      <c r="AC20" s="101"/>
    </row>
    <row r="21" spans="1:29" ht="34" x14ac:dyDescent="0.2">
      <c r="A21" s="23" t="s">
        <v>42</v>
      </c>
      <c r="B21" s="23" t="s">
        <v>92</v>
      </c>
      <c r="C21" s="24" t="s">
        <v>93</v>
      </c>
      <c r="D21" s="25" t="s">
        <v>94</v>
      </c>
      <c r="E21" s="11"/>
      <c r="F21" s="26"/>
      <c r="G21" s="26"/>
      <c r="H21" s="26"/>
      <c r="I21" s="11"/>
      <c r="J21" s="5"/>
      <c r="K21" s="26"/>
      <c r="L21" s="26"/>
      <c r="M21" s="11"/>
      <c r="N21" s="26"/>
      <c r="O21" s="26"/>
      <c r="P21" s="26"/>
      <c r="Q21" s="11"/>
      <c r="R21" s="26"/>
      <c r="S21" s="26"/>
      <c r="T21" s="26"/>
      <c r="U21" s="11"/>
      <c r="V21" s="27" t="s">
        <v>89</v>
      </c>
      <c r="W21" s="28" t="s">
        <v>90</v>
      </c>
      <c r="X21" s="29">
        <v>55200</v>
      </c>
      <c r="Y21" s="30">
        <v>46972.44</v>
      </c>
      <c r="Z21" s="113">
        <v>46000</v>
      </c>
      <c r="AA21" s="113">
        <v>46000</v>
      </c>
      <c r="AB21" s="96" t="s">
        <v>91</v>
      </c>
      <c r="AC21" s="101"/>
    </row>
    <row r="22" spans="1:29" ht="18" x14ac:dyDescent="0.2">
      <c r="A22" s="43" t="s">
        <v>95</v>
      </c>
      <c r="B22" s="43"/>
      <c r="C22" s="43"/>
      <c r="D22" s="43"/>
      <c r="E22" s="43"/>
      <c r="F22" s="43"/>
      <c r="G22" s="43"/>
      <c r="H22" s="43"/>
      <c r="I22" s="43"/>
      <c r="J22" s="43"/>
      <c r="K22" s="43"/>
      <c r="L22" s="43"/>
      <c r="M22" s="43"/>
      <c r="N22" s="43"/>
      <c r="O22" s="43"/>
      <c r="P22" s="43"/>
      <c r="Q22" s="43"/>
      <c r="R22" s="43"/>
      <c r="S22" s="43"/>
      <c r="T22" s="43"/>
      <c r="U22" s="43"/>
      <c r="V22" s="44"/>
      <c r="W22" s="45"/>
      <c r="X22" s="46">
        <f>+X23+X27+X32+X40</f>
        <v>230516.09756097561</v>
      </c>
      <c r="Y22" s="46">
        <f t="shared" ref="Y22:Z22" si="1">+Y23+Y27+Y32+Y40</f>
        <v>610509.24</v>
      </c>
      <c r="Z22" s="46">
        <f t="shared" si="1"/>
        <v>59800</v>
      </c>
      <c r="AA22" s="115"/>
      <c r="AB22" s="98"/>
      <c r="AC22" s="101"/>
    </row>
    <row r="23" spans="1:29" ht="16" x14ac:dyDescent="0.2">
      <c r="A23" s="18" t="s">
        <v>96</v>
      </c>
      <c r="B23" s="18"/>
      <c r="C23" s="18"/>
      <c r="D23" s="18"/>
      <c r="E23" s="18"/>
      <c r="F23" s="18"/>
      <c r="G23" s="18"/>
      <c r="H23" s="18"/>
      <c r="I23" s="18"/>
      <c r="J23" s="18"/>
      <c r="K23" s="18"/>
      <c r="L23" s="18"/>
      <c r="M23" s="18"/>
      <c r="N23" s="18"/>
      <c r="O23" s="18"/>
      <c r="P23" s="18"/>
      <c r="Q23" s="18"/>
      <c r="R23" s="18"/>
      <c r="S23" s="18"/>
      <c r="T23" s="18"/>
      <c r="U23" s="18"/>
      <c r="V23" s="19"/>
      <c r="W23" s="20"/>
      <c r="X23" s="21">
        <f>+SUM(X24:X26)</f>
        <v>30360</v>
      </c>
      <c r="Y23" s="22">
        <f>+SUM(Y24:Y24)</f>
        <v>0</v>
      </c>
      <c r="Z23" s="21">
        <f>+SUM(Z24:Z24)</f>
        <v>9200</v>
      </c>
      <c r="AA23" s="112"/>
      <c r="AB23" s="97"/>
      <c r="AC23" s="101"/>
    </row>
    <row r="24" spans="1:29" ht="34" x14ac:dyDescent="0.2">
      <c r="A24" s="23" t="s">
        <v>35</v>
      </c>
      <c r="B24" s="23" t="s">
        <v>97</v>
      </c>
      <c r="C24" s="24" t="s">
        <v>98</v>
      </c>
      <c r="D24" s="25"/>
      <c r="E24" s="11"/>
      <c r="F24" s="26"/>
      <c r="G24" s="26"/>
      <c r="H24" s="26"/>
      <c r="I24" s="11"/>
      <c r="J24" s="26"/>
      <c r="K24" s="26"/>
      <c r="L24" s="26"/>
      <c r="M24" s="11"/>
      <c r="N24" s="26"/>
      <c r="O24" s="26"/>
      <c r="P24" s="26"/>
      <c r="Q24" s="11"/>
      <c r="R24" s="5"/>
      <c r="S24" s="26"/>
      <c r="T24" s="26"/>
      <c r="U24" s="11"/>
      <c r="V24" s="27" t="s">
        <v>99</v>
      </c>
      <c r="W24" s="28"/>
      <c r="X24" s="29">
        <v>18400</v>
      </c>
      <c r="Y24" s="30"/>
      <c r="Z24" s="113">
        <v>9200</v>
      </c>
      <c r="AA24" s="113">
        <v>9200</v>
      </c>
      <c r="AB24" s="99" t="s">
        <v>100</v>
      </c>
      <c r="AC24" s="101"/>
    </row>
    <row r="25" spans="1:29" ht="30.75" customHeight="1" x14ac:dyDescent="0.2">
      <c r="A25" s="23" t="s">
        <v>42</v>
      </c>
      <c r="B25" s="23" t="s">
        <v>101</v>
      </c>
      <c r="C25" s="24" t="s">
        <v>102</v>
      </c>
      <c r="D25" s="25"/>
      <c r="E25" s="11"/>
      <c r="F25" s="26"/>
      <c r="G25" s="26"/>
      <c r="H25" s="26"/>
      <c r="I25" s="11"/>
      <c r="J25" s="26"/>
      <c r="K25" s="26"/>
      <c r="L25" s="26"/>
      <c r="M25" s="11"/>
      <c r="N25" s="26"/>
      <c r="O25" s="26"/>
      <c r="P25" s="26"/>
      <c r="Q25" s="11"/>
      <c r="R25" s="5"/>
      <c r="S25" s="26"/>
      <c r="T25" s="26"/>
      <c r="U25" s="11"/>
      <c r="V25" s="27" t="s">
        <v>103</v>
      </c>
      <c r="W25" s="28"/>
      <c r="X25" s="29">
        <v>7360</v>
      </c>
      <c r="Y25" s="30"/>
      <c r="Z25" s="113">
        <v>0</v>
      </c>
      <c r="AA25" s="113">
        <v>0</v>
      </c>
      <c r="AB25" s="99"/>
      <c r="AC25" s="101"/>
    </row>
    <row r="26" spans="1:29" ht="51" x14ac:dyDescent="0.2">
      <c r="A26" s="23" t="s">
        <v>49</v>
      </c>
      <c r="B26" s="23" t="s">
        <v>104</v>
      </c>
      <c r="C26" s="24" t="s">
        <v>105</v>
      </c>
      <c r="D26" s="25"/>
      <c r="E26" s="11"/>
      <c r="F26" s="26"/>
      <c r="G26" s="26"/>
      <c r="H26" s="26"/>
      <c r="I26" s="11"/>
      <c r="J26" s="26"/>
      <c r="K26" s="26"/>
      <c r="L26" s="26"/>
      <c r="M26" s="11"/>
      <c r="N26" s="26"/>
      <c r="O26" s="26"/>
      <c r="P26" s="26"/>
      <c r="Q26" s="11"/>
      <c r="R26" s="5"/>
      <c r="S26" s="26"/>
      <c r="T26" s="26"/>
      <c r="U26" s="11"/>
      <c r="V26" s="27" t="s">
        <v>106</v>
      </c>
      <c r="W26" s="28"/>
      <c r="X26" s="29">
        <v>4600</v>
      </c>
      <c r="Y26" s="30"/>
      <c r="Z26" s="113">
        <v>0</v>
      </c>
      <c r="AA26" s="113">
        <v>0</v>
      </c>
      <c r="AB26" s="99"/>
      <c r="AC26" s="101"/>
    </row>
    <row r="27" spans="1:29" ht="16" x14ac:dyDescent="0.2">
      <c r="A27" s="18" t="s">
        <v>107</v>
      </c>
      <c r="B27" s="18"/>
      <c r="C27" s="18"/>
      <c r="D27" s="18"/>
      <c r="E27" s="18"/>
      <c r="F27" s="18"/>
      <c r="G27" s="18"/>
      <c r="H27" s="18"/>
      <c r="I27" s="18"/>
      <c r="J27" s="18"/>
      <c r="K27" s="18"/>
      <c r="L27" s="18"/>
      <c r="M27" s="18"/>
      <c r="N27" s="18"/>
      <c r="O27" s="18"/>
      <c r="P27" s="18"/>
      <c r="Q27" s="18"/>
      <c r="R27" s="18"/>
      <c r="S27" s="18"/>
      <c r="T27" s="18"/>
      <c r="U27" s="18"/>
      <c r="V27" s="19"/>
      <c r="W27" s="20"/>
      <c r="X27" s="21">
        <f>+SUM(X28:X31)</f>
        <v>59800</v>
      </c>
      <c r="Y27" s="22">
        <f>+SUM(Y28:Y31)</f>
        <v>0</v>
      </c>
      <c r="Z27" s="21">
        <f>+SUM(Z28:Z31)</f>
        <v>23000</v>
      </c>
      <c r="AA27" s="112"/>
      <c r="AB27" s="97"/>
      <c r="AC27" s="101"/>
    </row>
    <row r="28" spans="1:29" ht="45" x14ac:dyDescent="0.2">
      <c r="A28" s="23" t="s">
        <v>35</v>
      </c>
      <c r="B28" s="23" t="s">
        <v>108</v>
      </c>
      <c r="C28" s="24" t="s">
        <v>109</v>
      </c>
      <c r="D28" s="25" t="s">
        <v>110</v>
      </c>
      <c r="E28" s="11"/>
      <c r="F28" s="26"/>
      <c r="G28" s="26"/>
      <c r="H28" s="26"/>
      <c r="I28" s="11"/>
      <c r="J28" s="26"/>
      <c r="K28" s="26"/>
      <c r="L28" s="26"/>
      <c r="M28" s="11"/>
      <c r="N28" s="5"/>
      <c r="O28" s="26"/>
      <c r="P28" s="26"/>
      <c r="Q28" s="11"/>
      <c r="R28" s="5"/>
      <c r="S28" s="26"/>
      <c r="T28" s="26"/>
      <c r="U28" s="11"/>
      <c r="V28" s="27" t="s">
        <v>111</v>
      </c>
      <c r="W28" s="28" t="s">
        <v>90</v>
      </c>
      <c r="X28" s="29">
        <v>13800</v>
      </c>
      <c r="Y28" s="30"/>
      <c r="Z28" s="113">
        <v>9200</v>
      </c>
      <c r="AA28" s="113">
        <v>9200</v>
      </c>
      <c r="AB28" s="96" t="s">
        <v>112</v>
      </c>
      <c r="AC28" s="101"/>
    </row>
    <row r="29" spans="1:29" ht="45" x14ac:dyDescent="0.2">
      <c r="A29" s="23" t="s">
        <v>42</v>
      </c>
      <c r="B29" s="23" t="s">
        <v>113</v>
      </c>
      <c r="C29" s="24" t="s">
        <v>109</v>
      </c>
      <c r="D29" s="25" t="s">
        <v>110</v>
      </c>
      <c r="E29" s="11"/>
      <c r="F29" s="26"/>
      <c r="G29" s="26"/>
      <c r="H29" s="26"/>
      <c r="I29" s="11"/>
      <c r="J29" s="26"/>
      <c r="K29" s="26"/>
      <c r="L29" s="26"/>
      <c r="M29" s="11"/>
      <c r="N29" s="5"/>
      <c r="O29" s="26"/>
      <c r="P29" s="26"/>
      <c r="Q29" s="11"/>
      <c r="R29" s="5"/>
      <c r="S29" s="26"/>
      <c r="T29" s="26"/>
      <c r="U29" s="11"/>
      <c r="V29" s="27" t="s">
        <v>114</v>
      </c>
      <c r="W29" s="28" t="s">
        <v>90</v>
      </c>
      <c r="X29" s="29">
        <v>27600</v>
      </c>
      <c r="Y29" s="30"/>
      <c r="Z29" s="113">
        <v>9200</v>
      </c>
      <c r="AA29" s="113">
        <v>9200</v>
      </c>
      <c r="AB29" s="96" t="s">
        <v>112</v>
      </c>
      <c r="AC29" s="101"/>
    </row>
    <row r="30" spans="1:29" ht="17" x14ac:dyDescent="0.2">
      <c r="A30" s="23" t="s">
        <v>49</v>
      </c>
      <c r="B30" s="23" t="s">
        <v>115</v>
      </c>
      <c r="C30" s="24" t="s">
        <v>116</v>
      </c>
      <c r="D30" s="25" t="s">
        <v>110</v>
      </c>
      <c r="E30" s="11"/>
      <c r="F30" s="26"/>
      <c r="G30" s="5"/>
      <c r="H30" s="26"/>
      <c r="I30" s="11"/>
      <c r="J30" s="26"/>
      <c r="K30" s="5"/>
      <c r="L30" s="26"/>
      <c r="M30" s="11"/>
      <c r="N30" s="26"/>
      <c r="O30" s="5"/>
      <c r="P30" s="26"/>
      <c r="Q30" s="11"/>
      <c r="R30" s="26"/>
      <c r="S30" s="5"/>
      <c r="T30" s="26"/>
      <c r="U30" s="11"/>
      <c r="V30" s="27" t="s">
        <v>117</v>
      </c>
      <c r="W30" s="28" t="s">
        <v>90</v>
      </c>
      <c r="X30" s="29">
        <v>9200</v>
      </c>
      <c r="Y30" s="30"/>
      <c r="Z30" s="113">
        <v>0</v>
      </c>
      <c r="AA30" s="113">
        <v>0</v>
      </c>
      <c r="AB30" s="96" t="s">
        <v>112</v>
      </c>
      <c r="AC30" s="101"/>
    </row>
    <row r="31" spans="1:29" ht="34" x14ac:dyDescent="0.2">
      <c r="A31" s="23" t="s">
        <v>54</v>
      </c>
      <c r="B31" s="23" t="s">
        <v>118</v>
      </c>
      <c r="C31" s="24" t="s">
        <v>119</v>
      </c>
      <c r="D31" s="25" t="s">
        <v>110</v>
      </c>
      <c r="E31" s="11"/>
      <c r="F31" s="26"/>
      <c r="G31" s="26"/>
      <c r="H31" s="5"/>
      <c r="I31" s="11"/>
      <c r="J31" s="26"/>
      <c r="K31" s="26"/>
      <c r="L31" s="26"/>
      <c r="M31" s="11"/>
      <c r="N31" s="26"/>
      <c r="O31" s="26"/>
      <c r="P31" s="5"/>
      <c r="Q31" s="11"/>
      <c r="R31" s="26"/>
      <c r="S31" s="26"/>
      <c r="T31" s="26"/>
      <c r="U31" s="11"/>
      <c r="V31" s="27" t="s">
        <v>120</v>
      </c>
      <c r="W31" s="28" t="s">
        <v>90</v>
      </c>
      <c r="X31" s="29">
        <v>9200</v>
      </c>
      <c r="Y31" s="30"/>
      <c r="Z31" s="113">
        <v>4600</v>
      </c>
      <c r="AA31" s="113">
        <v>4600</v>
      </c>
      <c r="AB31" s="96" t="s">
        <v>112</v>
      </c>
      <c r="AC31" s="101"/>
    </row>
    <row r="32" spans="1:29" ht="16" x14ac:dyDescent="0.2">
      <c r="A32" s="18" t="s">
        <v>121</v>
      </c>
      <c r="B32" s="18"/>
      <c r="C32" s="18"/>
      <c r="D32" s="18"/>
      <c r="E32" s="18"/>
      <c r="F32" s="18"/>
      <c r="G32" s="18"/>
      <c r="H32" s="18"/>
      <c r="I32" s="18"/>
      <c r="J32" s="18"/>
      <c r="K32" s="18"/>
      <c r="L32" s="18"/>
      <c r="M32" s="18"/>
      <c r="N32" s="18"/>
      <c r="O32" s="18"/>
      <c r="P32" s="18"/>
      <c r="Q32" s="18"/>
      <c r="R32" s="18"/>
      <c r="S32" s="18"/>
      <c r="T32" s="18"/>
      <c r="U32" s="18"/>
      <c r="V32" s="19"/>
      <c r="W32" s="20"/>
      <c r="X32" s="21">
        <f>+SUM(X33:X39)</f>
        <v>50600</v>
      </c>
      <c r="Y32" s="22">
        <f>+SUM(Y33:Y37)</f>
        <v>210890.68</v>
      </c>
      <c r="Z32" s="21">
        <f>+SUM(Z33:Z37)</f>
        <v>18400</v>
      </c>
      <c r="AA32" s="112"/>
      <c r="AB32" s="97"/>
      <c r="AC32" s="101"/>
    </row>
    <row r="33" spans="1:29" ht="30" x14ac:dyDescent="0.2">
      <c r="A33" s="23" t="s">
        <v>35</v>
      </c>
      <c r="B33" s="23" t="s">
        <v>122</v>
      </c>
      <c r="C33" s="24" t="s">
        <v>123</v>
      </c>
      <c r="D33" s="25"/>
      <c r="E33" s="11"/>
      <c r="F33" s="26"/>
      <c r="G33" s="26"/>
      <c r="H33" s="26"/>
      <c r="I33" s="11"/>
      <c r="J33" s="26"/>
      <c r="K33" s="26"/>
      <c r="L33" s="5"/>
      <c r="M33" s="11"/>
      <c r="N33" s="26"/>
      <c r="O33" s="26"/>
      <c r="P33" s="26"/>
      <c r="Q33" s="11"/>
      <c r="R33" s="26"/>
      <c r="S33" s="26"/>
      <c r="T33" s="5"/>
      <c r="U33" s="11"/>
      <c r="V33" s="27" t="s">
        <v>124</v>
      </c>
      <c r="W33" s="28"/>
      <c r="X33" s="29">
        <v>9200</v>
      </c>
      <c r="Y33" s="30">
        <v>23877.68</v>
      </c>
      <c r="Z33" s="113">
        <v>4600</v>
      </c>
      <c r="AA33" s="113">
        <v>4600</v>
      </c>
      <c r="AB33" s="96" t="s">
        <v>125</v>
      </c>
      <c r="AC33" s="101"/>
    </row>
    <row r="34" spans="1:29" ht="30" x14ac:dyDescent="0.2">
      <c r="A34" s="23" t="s">
        <v>42</v>
      </c>
      <c r="B34" s="23" t="s">
        <v>126</v>
      </c>
      <c r="C34" s="24" t="s">
        <v>127</v>
      </c>
      <c r="D34" s="25" t="s">
        <v>81</v>
      </c>
      <c r="E34" s="11"/>
      <c r="F34" s="26"/>
      <c r="G34" s="26"/>
      <c r="H34" s="5"/>
      <c r="I34" s="11"/>
      <c r="J34" s="26"/>
      <c r="K34" s="26"/>
      <c r="L34" s="26"/>
      <c r="M34" s="11"/>
      <c r="N34" s="26"/>
      <c r="O34" s="26"/>
      <c r="P34" s="26"/>
      <c r="Q34" s="11"/>
      <c r="R34" s="26"/>
      <c r="S34" s="26"/>
      <c r="T34" s="26"/>
      <c r="U34" s="11"/>
      <c r="V34" s="27" t="s">
        <v>124</v>
      </c>
      <c r="W34" s="28"/>
      <c r="X34" s="29">
        <v>4600</v>
      </c>
      <c r="Y34" s="30">
        <v>93057.08</v>
      </c>
      <c r="Z34" s="113">
        <v>0</v>
      </c>
      <c r="AA34" s="113">
        <v>0</v>
      </c>
      <c r="AB34" s="96" t="s">
        <v>91</v>
      </c>
      <c r="AC34" s="101"/>
    </row>
    <row r="35" spans="1:29" ht="45" x14ac:dyDescent="0.2">
      <c r="A35" s="23" t="s">
        <v>49</v>
      </c>
      <c r="B35" s="23" t="s">
        <v>128</v>
      </c>
      <c r="C35" s="24" t="s">
        <v>129</v>
      </c>
      <c r="D35" s="25"/>
      <c r="E35" s="11"/>
      <c r="F35" s="5"/>
      <c r="G35" s="26"/>
      <c r="H35" s="26"/>
      <c r="I35" s="11"/>
      <c r="J35" s="26"/>
      <c r="K35" s="26"/>
      <c r="L35" s="26"/>
      <c r="M35" s="11"/>
      <c r="N35" s="26"/>
      <c r="O35" s="26"/>
      <c r="P35" s="26"/>
      <c r="Q35" s="11"/>
      <c r="R35" s="26"/>
      <c r="S35" s="26"/>
      <c r="T35" s="26"/>
      <c r="U35" s="11"/>
      <c r="V35" s="27" t="s">
        <v>124</v>
      </c>
      <c r="W35" s="28"/>
      <c r="X35" s="29">
        <v>9200</v>
      </c>
      <c r="Y35" s="30">
        <v>93955.92</v>
      </c>
      <c r="Z35" s="113">
        <v>4600</v>
      </c>
      <c r="AA35" s="113">
        <v>4600</v>
      </c>
      <c r="AB35" s="96" t="s">
        <v>130</v>
      </c>
      <c r="AC35" s="101"/>
    </row>
    <row r="36" spans="1:29" ht="34" x14ac:dyDescent="0.2">
      <c r="A36" s="23" t="s">
        <v>54</v>
      </c>
      <c r="B36" s="23" t="s">
        <v>131</v>
      </c>
      <c r="C36" s="24" t="s">
        <v>132</v>
      </c>
      <c r="D36" s="25"/>
      <c r="E36" s="11"/>
      <c r="F36" s="5"/>
      <c r="G36" s="26"/>
      <c r="H36" s="26"/>
      <c r="I36" s="11"/>
      <c r="J36" s="26"/>
      <c r="K36" s="26"/>
      <c r="L36" s="26"/>
      <c r="M36" s="11"/>
      <c r="N36" s="26"/>
      <c r="O36" s="26"/>
      <c r="P36" s="26"/>
      <c r="Q36" s="11"/>
      <c r="R36" s="26"/>
      <c r="S36" s="26"/>
      <c r="T36" s="26"/>
      <c r="U36" s="11"/>
      <c r="V36" s="27" t="s">
        <v>133</v>
      </c>
      <c r="W36" s="28" t="s">
        <v>134</v>
      </c>
      <c r="X36" s="29">
        <v>9200</v>
      </c>
      <c r="Y36" s="30">
        <v>0</v>
      </c>
      <c r="Z36" s="113">
        <v>4600</v>
      </c>
      <c r="AA36" s="113">
        <v>4600</v>
      </c>
      <c r="AB36" s="96" t="s">
        <v>130</v>
      </c>
      <c r="AC36" s="101"/>
    </row>
    <row r="37" spans="1:29" ht="34" x14ac:dyDescent="0.2">
      <c r="A37" s="23" t="s">
        <v>59</v>
      </c>
      <c r="B37" s="23" t="s">
        <v>135</v>
      </c>
      <c r="C37" s="24" t="s">
        <v>136</v>
      </c>
      <c r="D37" s="25"/>
      <c r="E37" s="11"/>
      <c r="F37" s="5"/>
      <c r="G37" s="26"/>
      <c r="H37" s="26"/>
      <c r="I37" s="11"/>
      <c r="J37" s="26"/>
      <c r="K37" s="26"/>
      <c r="L37" s="26"/>
      <c r="M37" s="11"/>
      <c r="N37" s="26"/>
      <c r="O37" s="26"/>
      <c r="P37" s="26"/>
      <c r="Q37" s="11"/>
      <c r="R37" s="26"/>
      <c r="S37" s="26"/>
      <c r="T37" s="26"/>
      <c r="U37" s="11"/>
      <c r="V37" s="27" t="s">
        <v>137</v>
      </c>
      <c r="W37" s="28" t="s">
        <v>134</v>
      </c>
      <c r="X37" s="29">
        <v>9200</v>
      </c>
      <c r="Y37" s="30">
        <v>0</v>
      </c>
      <c r="Z37" s="113">
        <v>4600</v>
      </c>
      <c r="AA37" s="113">
        <v>4600</v>
      </c>
      <c r="AB37" s="96" t="s">
        <v>130</v>
      </c>
      <c r="AC37" s="101"/>
    </row>
    <row r="38" spans="1:29" ht="56.25" customHeight="1" x14ac:dyDescent="0.2">
      <c r="A38" s="23" t="s">
        <v>61</v>
      </c>
      <c r="B38" s="23" t="s">
        <v>138</v>
      </c>
      <c r="C38" s="24" t="s">
        <v>139</v>
      </c>
      <c r="D38" s="25"/>
      <c r="E38" s="11"/>
      <c r="F38" s="26"/>
      <c r="G38" s="26"/>
      <c r="H38" s="5"/>
      <c r="I38" s="11"/>
      <c r="J38" s="26"/>
      <c r="K38" s="26"/>
      <c r="L38" s="26"/>
      <c r="M38" s="11"/>
      <c r="N38" s="26"/>
      <c r="O38" s="26"/>
      <c r="P38" s="26"/>
      <c r="Q38" s="11"/>
      <c r="R38" s="26"/>
      <c r="S38" s="26"/>
      <c r="T38" s="26"/>
      <c r="U38" s="11"/>
      <c r="V38" s="27" t="s">
        <v>140</v>
      </c>
      <c r="W38" s="28" t="s">
        <v>134</v>
      </c>
      <c r="X38" s="29">
        <v>4600</v>
      </c>
      <c r="Y38" s="30">
        <v>0</v>
      </c>
      <c r="Z38" s="113">
        <v>0</v>
      </c>
      <c r="AA38" s="113">
        <v>0</v>
      </c>
      <c r="AB38" s="96"/>
      <c r="AC38" s="101"/>
    </row>
    <row r="39" spans="1:29" ht="34" x14ac:dyDescent="0.2">
      <c r="A39" s="23" t="s">
        <v>67</v>
      </c>
      <c r="B39" s="23" t="s">
        <v>141</v>
      </c>
      <c r="C39" s="24" t="s">
        <v>142</v>
      </c>
      <c r="D39" s="25"/>
      <c r="E39" s="11"/>
      <c r="F39" s="26"/>
      <c r="G39" s="26"/>
      <c r="H39" s="5"/>
      <c r="I39" s="11"/>
      <c r="J39" s="26"/>
      <c r="K39" s="26"/>
      <c r="L39" s="26"/>
      <c r="M39" s="11"/>
      <c r="N39" s="26"/>
      <c r="O39" s="26"/>
      <c r="P39" s="26"/>
      <c r="Q39" s="11"/>
      <c r="R39" s="26"/>
      <c r="S39" s="26"/>
      <c r="T39" s="26"/>
      <c r="U39" s="11"/>
      <c r="V39" s="27" t="s">
        <v>143</v>
      </c>
      <c r="W39" s="28" t="s">
        <v>134</v>
      </c>
      <c r="X39" s="29">
        <v>4600</v>
      </c>
      <c r="Y39" s="30">
        <v>0</v>
      </c>
      <c r="Z39" s="113">
        <v>0</v>
      </c>
      <c r="AA39" s="113">
        <v>0</v>
      </c>
      <c r="AB39" s="96"/>
      <c r="AC39" s="101"/>
    </row>
    <row r="40" spans="1:29" ht="16" x14ac:dyDescent="0.2">
      <c r="A40" s="18" t="s">
        <v>144</v>
      </c>
      <c r="B40" s="18"/>
      <c r="C40" s="18"/>
      <c r="D40" s="18"/>
      <c r="E40" s="18"/>
      <c r="F40" s="18"/>
      <c r="G40" s="18"/>
      <c r="H40" s="18"/>
      <c r="I40" s="18"/>
      <c r="J40" s="18"/>
      <c r="K40" s="18"/>
      <c r="L40" s="18"/>
      <c r="M40" s="18"/>
      <c r="N40" s="18"/>
      <c r="O40" s="18"/>
      <c r="P40" s="18"/>
      <c r="Q40" s="18"/>
      <c r="R40" s="18"/>
      <c r="S40" s="18"/>
      <c r="T40" s="18"/>
      <c r="U40" s="18"/>
      <c r="V40" s="19"/>
      <c r="W40" s="20"/>
      <c r="X40" s="21">
        <f>+SUM(X41:X43)</f>
        <v>89756.097560975613</v>
      </c>
      <c r="Y40" s="22">
        <f>+SUM(Y41:Y43)</f>
        <v>399618.56000000006</v>
      </c>
      <c r="Z40" s="21">
        <f>+SUM(Z41:Z43)</f>
        <v>9200</v>
      </c>
      <c r="AA40" s="112"/>
      <c r="AB40" s="97"/>
      <c r="AC40" s="101"/>
    </row>
    <row r="41" spans="1:29" ht="17" x14ac:dyDescent="0.2">
      <c r="A41" s="23" t="s">
        <v>35</v>
      </c>
      <c r="B41" s="23" t="s">
        <v>145</v>
      </c>
      <c r="C41" s="24" t="s">
        <v>146</v>
      </c>
      <c r="D41" s="25"/>
      <c r="E41" s="9"/>
      <c r="F41" s="26"/>
      <c r="G41" s="26"/>
      <c r="H41" s="5"/>
      <c r="I41" s="11"/>
      <c r="J41" s="26"/>
      <c r="K41" s="26"/>
      <c r="L41" s="26"/>
      <c r="M41" s="11"/>
      <c r="N41" s="26"/>
      <c r="O41" s="26"/>
      <c r="P41" s="26"/>
      <c r="Q41" s="11"/>
      <c r="R41" s="26"/>
      <c r="S41" s="26"/>
      <c r="T41" s="26"/>
      <c r="U41" s="11"/>
      <c r="V41" s="27" t="s">
        <v>147</v>
      </c>
      <c r="W41" s="28" t="s">
        <v>134</v>
      </c>
      <c r="X41" s="29">
        <v>29918.699186991871</v>
      </c>
      <c r="Y41" s="30">
        <v>258234.80000000002</v>
      </c>
      <c r="Z41" s="113">
        <v>9200</v>
      </c>
      <c r="AA41" s="113">
        <v>9200</v>
      </c>
      <c r="AB41" s="96" t="s">
        <v>148</v>
      </c>
      <c r="AC41" s="101"/>
    </row>
    <row r="42" spans="1:29" ht="17" x14ac:dyDescent="0.2">
      <c r="A42" s="23" t="s">
        <v>42</v>
      </c>
      <c r="B42" s="23" t="s">
        <v>149</v>
      </c>
      <c r="C42" s="24" t="s">
        <v>150</v>
      </c>
      <c r="D42" s="25"/>
      <c r="E42" s="11"/>
      <c r="F42" s="26"/>
      <c r="G42" s="26"/>
      <c r="H42" s="26"/>
      <c r="I42" s="11"/>
      <c r="J42" s="26"/>
      <c r="K42" s="26"/>
      <c r="L42" s="26"/>
      <c r="M42" s="11"/>
      <c r="N42" s="26"/>
      <c r="O42" s="26"/>
      <c r="P42" s="26"/>
      <c r="Q42" s="11"/>
      <c r="R42" s="26"/>
      <c r="S42" s="26"/>
      <c r="T42" s="26"/>
      <c r="U42" s="11"/>
      <c r="V42" s="27" t="s">
        <v>124</v>
      </c>
      <c r="W42" s="28" t="s">
        <v>134</v>
      </c>
      <c r="X42" s="29">
        <v>0</v>
      </c>
      <c r="Y42" s="30">
        <v>141383.76</v>
      </c>
      <c r="Z42" s="113">
        <v>0</v>
      </c>
      <c r="AA42" s="113">
        <v>0</v>
      </c>
      <c r="AB42" s="96" t="s">
        <v>148</v>
      </c>
      <c r="AC42" s="101"/>
    </row>
    <row r="43" spans="1:29" ht="34" x14ac:dyDescent="0.2">
      <c r="A43" s="23" t="s">
        <v>49</v>
      </c>
      <c r="B43" s="23" t="s">
        <v>151</v>
      </c>
      <c r="C43" s="24" t="s">
        <v>152</v>
      </c>
      <c r="D43" s="25"/>
      <c r="E43" s="11"/>
      <c r="F43" s="26"/>
      <c r="G43" s="26"/>
      <c r="H43" s="5"/>
      <c r="I43" s="11"/>
      <c r="J43" s="26"/>
      <c r="K43" s="26"/>
      <c r="L43" s="5"/>
      <c r="M43" s="11"/>
      <c r="N43" s="26"/>
      <c r="O43" s="26"/>
      <c r="P43" s="5"/>
      <c r="Q43" s="11"/>
      <c r="R43" s="26"/>
      <c r="S43" s="26"/>
      <c r="T43" s="5"/>
      <c r="U43" s="11"/>
      <c r="V43" s="27" t="s">
        <v>153</v>
      </c>
      <c r="W43" s="28" t="s">
        <v>154</v>
      </c>
      <c r="X43" s="29">
        <v>59837.398373983742</v>
      </c>
      <c r="Y43" s="30">
        <v>0</v>
      </c>
      <c r="Z43" s="113">
        <v>0</v>
      </c>
      <c r="AA43" s="113">
        <v>0</v>
      </c>
      <c r="AB43" s="96" t="s">
        <v>148</v>
      </c>
      <c r="AC43" s="101"/>
    </row>
    <row r="44" spans="1:29" ht="18" x14ac:dyDescent="0.2">
      <c r="A44" s="43" t="s">
        <v>155</v>
      </c>
      <c r="B44" s="43"/>
      <c r="C44" s="43"/>
      <c r="D44" s="43"/>
      <c r="E44" s="43"/>
      <c r="F44" s="43"/>
      <c r="G44" s="43"/>
      <c r="H44" s="43"/>
      <c r="I44" s="43"/>
      <c r="J44" s="43"/>
      <c r="K44" s="43"/>
      <c r="L44" s="43"/>
      <c r="M44" s="43"/>
      <c r="N44" s="43"/>
      <c r="O44" s="43"/>
      <c r="P44" s="43"/>
      <c r="Q44" s="43"/>
      <c r="R44" s="43"/>
      <c r="S44" s="43"/>
      <c r="T44" s="43"/>
      <c r="U44" s="43"/>
      <c r="V44" s="44"/>
      <c r="W44" s="45"/>
      <c r="X44" s="46">
        <f>+X45+X55+X60</f>
        <v>1979687.4146341463</v>
      </c>
      <c r="Y44" s="46">
        <f t="shared" ref="Y44:Z44" si="2">+Y45+Y55+Y60</f>
        <v>458181.16000000003</v>
      </c>
      <c r="Z44" s="46">
        <f t="shared" si="2"/>
        <v>69920</v>
      </c>
      <c r="AA44" s="115"/>
      <c r="AB44" s="98"/>
      <c r="AC44" s="101"/>
    </row>
    <row r="45" spans="1:29" ht="16" x14ac:dyDescent="0.2">
      <c r="A45" s="18" t="s">
        <v>156</v>
      </c>
      <c r="B45" s="18"/>
      <c r="C45" s="18"/>
      <c r="D45" s="18"/>
      <c r="E45" s="18"/>
      <c r="F45" s="18"/>
      <c r="G45" s="18"/>
      <c r="H45" s="18"/>
      <c r="I45" s="18"/>
      <c r="J45" s="18"/>
      <c r="K45" s="18"/>
      <c r="L45" s="18"/>
      <c r="M45" s="18"/>
      <c r="N45" s="18"/>
      <c r="O45" s="18"/>
      <c r="P45" s="18"/>
      <c r="Q45" s="18"/>
      <c r="R45" s="18"/>
      <c r="S45" s="18"/>
      <c r="T45" s="18"/>
      <c r="U45" s="18"/>
      <c r="V45" s="19"/>
      <c r="W45" s="20"/>
      <c r="X45" s="21">
        <f>+SUM(X46:X54)</f>
        <v>412209.36585365853</v>
      </c>
      <c r="Y45" s="22">
        <f>+SUM(Y46:Y54)</f>
        <v>0</v>
      </c>
      <c r="Z45" s="21">
        <f>+SUM(Z46:Z54)</f>
        <v>59800</v>
      </c>
      <c r="AA45" s="112"/>
      <c r="AB45" s="97"/>
      <c r="AC45" s="101"/>
    </row>
    <row r="46" spans="1:29" s="37" customFormat="1" ht="45" x14ac:dyDescent="0.2">
      <c r="A46" s="23" t="s">
        <v>35</v>
      </c>
      <c r="B46" s="23" t="s">
        <v>157</v>
      </c>
      <c r="C46" s="24" t="s">
        <v>158</v>
      </c>
      <c r="D46" s="25"/>
      <c r="E46" s="11"/>
      <c r="F46" s="38"/>
      <c r="G46" s="38"/>
      <c r="H46" s="5"/>
      <c r="I46" s="11"/>
      <c r="J46" s="5"/>
      <c r="K46" s="38"/>
      <c r="L46" s="38"/>
      <c r="M46" s="11"/>
      <c r="N46" s="38"/>
      <c r="O46" s="38"/>
      <c r="P46" s="38"/>
      <c r="Q46" s="11"/>
      <c r="R46" s="38"/>
      <c r="S46" s="38"/>
      <c r="T46" s="38"/>
      <c r="U46" s="11"/>
      <c r="V46" s="27" t="s">
        <v>159</v>
      </c>
      <c r="W46" s="39" t="s">
        <v>58</v>
      </c>
      <c r="X46" s="29">
        <v>27600</v>
      </c>
      <c r="Y46" s="41"/>
      <c r="Z46" s="113">
        <v>0</v>
      </c>
      <c r="AA46" s="113">
        <v>0</v>
      </c>
      <c r="AB46" s="96" t="s">
        <v>160</v>
      </c>
      <c r="AC46" s="102"/>
    </row>
    <row r="47" spans="1:29" s="37" customFormat="1" ht="45" x14ac:dyDescent="0.2">
      <c r="A47" s="23" t="s">
        <v>42</v>
      </c>
      <c r="B47" s="23" t="s">
        <v>161</v>
      </c>
      <c r="C47" s="24" t="s">
        <v>162</v>
      </c>
      <c r="D47" s="25"/>
      <c r="E47" s="9"/>
      <c r="F47" s="38"/>
      <c r="G47" s="38"/>
      <c r="H47" s="5"/>
      <c r="I47" s="11"/>
      <c r="J47" s="38"/>
      <c r="K47" s="38"/>
      <c r="L47" s="38"/>
      <c r="M47" s="11"/>
      <c r="N47" s="38"/>
      <c r="O47" s="38"/>
      <c r="P47" s="38"/>
      <c r="Q47" s="11"/>
      <c r="R47" s="38"/>
      <c r="S47" s="38"/>
      <c r="T47" s="38"/>
      <c r="U47" s="11"/>
      <c r="V47" s="27"/>
      <c r="W47" s="39" t="s">
        <v>58</v>
      </c>
      <c r="X47" s="29">
        <v>112195.12195121952</v>
      </c>
      <c r="Y47" s="41"/>
      <c r="Z47" s="113">
        <v>46000</v>
      </c>
      <c r="AA47" s="113">
        <v>46000</v>
      </c>
      <c r="AB47" s="96" t="s">
        <v>160</v>
      </c>
      <c r="AC47" s="102"/>
    </row>
    <row r="48" spans="1:29" s="37" customFormat="1" ht="45" x14ac:dyDescent="0.2">
      <c r="A48" s="23" t="s">
        <v>49</v>
      </c>
      <c r="B48" s="23" t="s">
        <v>163</v>
      </c>
      <c r="C48" s="24" t="s">
        <v>164</v>
      </c>
      <c r="D48" s="25"/>
      <c r="E48" s="11"/>
      <c r="F48" s="38"/>
      <c r="G48" s="38"/>
      <c r="H48" s="5"/>
      <c r="I48" s="11"/>
      <c r="J48" s="38"/>
      <c r="K48" s="38"/>
      <c r="L48" s="38"/>
      <c r="M48" s="11"/>
      <c r="N48" s="38"/>
      <c r="O48" s="38"/>
      <c r="P48" s="38"/>
      <c r="Q48" s="11"/>
      <c r="R48" s="38"/>
      <c r="S48" s="38"/>
      <c r="T48" s="38"/>
      <c r="U48" s="11"/>
      <c r="V48" s="27"/>
      <c r="W48" s="39" t="s">
        <v>165</v>
      </c>
      <c r="X48" s="29">
        <v>18400</v>
      </c>
      <c r="Y48" s="41"/>
      <c r="Z48" s="113">
        <v>9200</v>
      </c>
      <c r="AA48" s="113">
        <v>9200</v>
      </c>
      <c r="AB48" s="96" t="s">
        <v>160</v>
      </c>
      <c r="AC48" s="102"/>
    </row>
    <row r="49" spans="1:29" ht="45" x14ac:dyDescent="0.2">
      <c r="A49" s="23" t="s">
        <v>54</v>
      </c>
      <c r="B49" s="23" t="s">
        <v>166</v>
      </c>
      <c r="C49" s="24" t="s">
        <v>167</v>
      </c>
      <c r="D49" s="25"/>
      <c r="E49" s="11"/>
      <c r="F49" s="26"/>
      <c r="G49" s="26"/>
      <c r="H49" s="26"/>
      <c r="I49" s="11"/>
      <c r="J49" s="26"/>
      <c r="K49" s="26"/>
      <c r="L49" s="26"/>
      <c r="M49" s="11"/>
      <c r="N49" s="5"/>
      <c r="O49" s="26"/>
      <c r="P49" s="26"/>
      <c r="Q49" s="11"/>
      <c r="R49" s="26"/>
      <c r="S49" s="26"/>
      <c r="T49" s="26"/>
      <c r="U49" s="11"/>
      <c r="V49" s="27" t="s">
        <v>168</v>
      </c>
      <c r="W49" s="39" t="s">
        <v>58</v>
      </c>
      <c r="X49" s="29">
        <v>18400</v>
      </c>
      <c r="Y49" s="30"/>
      <c r="Z49" s="113">
        <v>4600</v>
      </c>
      <c r="AA49" s="113">
        <v>4600</v>
      </c>
      <c r="AB49" s="96" t="s">
        <v>160</v>
      </c>
      <c r="AC49" s="101"/>
    </row>
    <row r="50" spans="1:29" s="51" customFormat="1" ht="34" x14ac:dyDescent="0.2">
      <c r="A50" s="23" t="s">
        <v>59</v>
      </c>
      <c r="B50" s="23" t="s">
        <v>169</v>
      </c>
      <c r="C50" s="24" t="s">
        <v>170</v>
      </c>
      <c r="D50" s="47"/>
      <c r="E50" s="11"/>
      <c r="F50" s="48"/>
      <c r="G50" s="48"/>
      <c r="H50" s="5"/>
      <c r="I50" s="11"/>
      <c r="J50" s="48"/>
      <c r="K50" s="48"/>
      <c r="L50" s="48"/>
      <c r="M50" s="11"/>
      <c r="N50" s="48"/>
      <c r="O50" s="48"/>
      <c r="P50" s="48"/>
      <c r="Q50" s="11"/>
      <c r="R50" s="48"/>
      <c r="S50" s="48"/>
      <c r="T50" s="48"/>
      <c r="U50" s="11"/>
      <c r="V50" s="25"/>
      <c r="W50" s="49" t="s">
        <v>171</v>
      </c>
      <c r="X50" s="29">
        <v>920</v>
      </c>
      <c r="Y50" s="50"/>
      <c r="Z50" s="113">
        <v>0</v>
      </c>
      <c r="AA50" s="113">
        <v>0</v>
      </c>
      <c r="AB50" s="96" t="s">
        <v>172</v>
      </c>
      <c r="AC50" s="103"/>
    </row>
    <row r="51" spans="1:29" ht="30" x14ac:dyDescent="0.2">
      <c r="A51" s="23" t="s">
        <v>61</v>
      </c>
      <c r="B51" s="23" t="s">
        <v>173</v>
      </c>
      <c r="C51" s="24" t="s">
        <v>174</v>
      </c>
      <c r="D51" s="25"/>
      <c r="E51" s="11"/>
      <c r="F51" s="26"/>
      <c r="G51" s="26"/>
      <c r="H51" s="5"/>
      <c r="I51" s="11"/>
      <c r="J51" s="26"/>
      <c r="K51" s="26"/>
      <c r="L51" s="26"/>
      <c r="M51" s="11"/>
      <c r="N51" s="26"/>
      <c r="O51" s="26"/>
      <c r="P51" s="26"/>
      <c r="Q51" s="11"/>
      <c r="R51" s="26"/>
      <c r="S51" s="26"/>
      <c r="T51" s="26"/>
      <c r="U51" s="11"/>
      <c r="V51" s="25" t="s">
        <v>175</v>
      </c>
      <c r="W51" s="28"/>
      <c r="X51" s="29">
        <v>1104</v>
      </c>
      <c r="Y51" s="30"/>
      <c r="Z51" s="113">
        <v>0</v>
      </c>
      <c r="AA51" s="113">
        <v>0</v>
      </c>
      <c r="AB51" s="96" t="s">
        <v>172</v>
      </c>
      <c r="AC51" s="101"/>
    </row>
    <row r="52" spans="1:29" s="55" customFormat="1" ht="51" x14ac:dyDescent="0.2">
      <c r="A52" s="23" t="s">
        <v>67</v>
      </c>
      <c r="B52" s="23" t="s">
        <v>176</v>
      </c>
      <c r="C52" s="24" t="s">
        <v>177</v>
      </c>
      <c r="D52" s="25"/>
      <c r="E52" s="11"/>
      <c r="F52" s="52"/>
      <c r="G52" s="52"/>
      <c r="H52" s="5"/>
      <c r="I52" s="11"/>
      <c r="J52" s="52"/>
      <c r="K52" s="52"/>
      <c r="L52" s="52"/>
      <c r="M52" s="11"/>
      <c r="N52" s="52"/>
      <c r="O52" s="52"/>
      <c r="P52" s="52"/>
      <c r="Q52" s="11"/>
      <c r="R52" s="52"/>
      <c r="S52" s="52"/>
      <c r="T52" s="52"/>
      <c r="U52" s="11"/>
      <c r="V52" s="25" t="s">
        <v>178</v>
      </c>
      <c r="W52" s="53" t="s">
        <v>179</v>
      </c>
      <c r="X52" s="29">
        <v>4600</v>
      </c>
      <c r="Y52" s="54"/>
      <c r="Z52" s="113">
        <v>0</v>
      </c>
      <c r="AA52" s="113">
        <v>0</v>
      </c>
      <c r="AB52" s="96" t="s">
        <v>172</v>
      </c>
      <c r="AC52" s="104"/>
    </row>
    <row r="53" spans="1:29" s="37" customFormat="1" ht="30" x14ac:dyDescent="0.2">
      <c r="A53" s="23" t="s">
        <v>73</v>
      </c>
      <c r="B53" s="23" t="s">
        <v>180</v>
      </c>
      <c r="C53" s="24" t="s">
        <v>181</v>
      </c>
      <c r="D53" s="25"/>
      <c r="E53" s="11"/>
      <c r="F53" s="5"/>
      <c r="G53" s="38"/>
      <c r="H53" s="38"/>
      <c r="I53" s="11"/>
      <c r="J53" s="38"/>
      <c r="K53" s="38"/>
      <c r="L53" s="38"/>
      <c r="M53" s="11"/>
      <c r="N53" s="38"/>
      <c r="O53" s="38"/>
      <c r="P53" s="38"/>
      <c r="Q53" s="11"/>
      <c r="R53" s="38"/>
      <c r="S53" s="38"/>
      <c r="T53" s="38"/>
      <c r="U53" s="11"/>
      <c r="V53" s="25" t="s">
        <v>175</v>
      </c>
      <c r="W53" s="39" t="s">
        <v>90</v>
      </c>
      <c r="X53" s="29">
        <v>224390.24390243905</v>
      </c>
      <c r="Y53" s="56"/>
      <c r="Z53" s="113">
        <v>0</v>
      </c>
      <c r="AA53" s="113">
        <v>0</v>
      </c>
      <c r="AB53" s="96" t="s">
        <v>182</v>
      </c>
      <c r="AC53" s="102"/>
    </row>
    <row r="54" spans="1:29" s="51" customFormat="1" ht="34" x14ac:dyDescent="0.2">
      <c r="A54" s="23" t="s">
        <v>78</v>
      </c>
      <c r="B54" s="23" t="s">
        <v>183</v>
      </c>
      <c r="C54" s="24" t="s">
        <v>184</v>
      </c>
      <c r="D54" s="25"/>
      <c r="E54" s="11"/>
      <c r="F54" s="5"/>
      <c r="G54" s="48"/>
      <c r="H54" s="48"/>
      <c r="I54" s="11"/>
      <c r="J54" s="48"/>
      <c r="K54" s="48"/>
      <c r="L54" s="48"/>
      <c r="M54" s="11"/>
      <c r="N54" s="48"/>
      <c r="O54" s="48"/>
      <c r="P54" s="48"/>
      <c r="Q54" s="11"/>
      <c r="R54" s="48"/>
      <c r="S54" s="48"/>
      <c r="T54" s="48"/>
      <c r="U54" s="11"/>
      <c r="V54" s="27"/>
      <c r="W54" s="49" t="s">
        <v>171</v>
      </c>
      <c r="X54" s="29">
        <v>4600</v>
      </c>
      <c r="Y54" s="50"/>
      <c r="Z54" s="113">
        <v>0</v>
      </c>
      <c r="AA54" s="113">
        <v>0</v>
      </c>
      <c r="AB54" s="96"/>
      <c r="AC54" s="103"/>
    </row>
    <row r="55" spans="1:29" ht="16" x14ac:dyDescent="0.2">
      <c r="A55" s="18" t="s">
        <v>185</v>
      </c>
      <c r="B55" s="18"/>
      <c r="C55" s="18"/>
      <c r="D55" s="18"/>
      <c r="E55" s="18"/>
      <c r="F55" s="18"/>
      <c r="G55" s="18"/>
      <c r="H55" s="18"/>
      <c r="I55" s="18"/>
      <c r="J55" s="18"/>
      <c r="K55" s="18"/>
      <c r="L55" s="18"/>
      <c r="M55" s="18"/>
      <c r="N55" s="18"/>
      <c r="O55" s="18"/>
      <c r="P55" s="18"/>
      <c r="Q55" s="18"/>
      <c r="R55" s="18"/>
      <c r="S55" s="18"/>
      <c r="T55" s="18"/>
      <c r="U55" s="18"/>
      <c r="V55" s="19"/>
      <c r="W55" s="20"/>
      <c r="X55" s="21">
        <f>+SUM(X56:X59)</f>
        <v>1535278.0487804879</v>
      </c>
      <c r="Y55" s="22">
        <f>+SUM(Y56:Y58)</f>
        <v>458181.16000000003</v>
      </c>
      <c r="Z55" s="21">
        <f>+SUM(Z56:Z58)</f>
        <v>4600</v>
      </c>
      <c r="AA55" s="112"/>
      <c r="AB55" s="97"/>
      <c r="AC55" s="101"/>
    </row>
    <row r="56" spans="1:29" s="37" customFormat="1" ht="409.6" x14ac:dyDescent="0.2">
      <c r="A56" s="23" t="s">
        <v>35</v>
      </c>
      <c r="B56" s="23" t="s">
        <v>186</v>
      </c>
      <c r="C56" s="24" t="s">
        <v>187</v>
      </c>
      <c r="D56" s="25"/>
      <c r="E56" s="9"/>
      <c r="F56" s="5"/>
      <c r="G56" s="5"/>
      <c r="H56" s="5"/>
      <c r="I56" s="11"/>
      <c r="J56" s="5"/>
      <c r="K56" s="5"/>
      <c r="L56" s="5"/>
      <c r="M56" s="11"/>
      <c r="N56" s="5"/>
      <c r="O56" s="5"/>
      <c r="P56" s="5"/>
      <c r="Q56" s="11"/>
      <c r="R56" s="5"/>
      <c r="S56" s="5"/>
      <c r="T56" s="5"/>
      <c r="U56" s="11"/>
      <c r="V56" s="27" t="s">
        <v>188</v>
      </c>
      <c r="W56" s="39"/>
      <c r="X56" s="29">
        <v>1370276.4227642277</v>
      </c>
      <c r="Y56" s="41">
        <v>458181.16000000003</v>
      </c>
      <c r="Z56" s="113">
        <v>0</v>
      </c>
      <c r="AA56" s="113">
        <v>0</v>
      </c>
      <c r="AB56" s="96" t="s">
        <v>189</v>
      </c>
      <c r="AC56" s="106" t="s">
        <v>190</v>
      </c>
    </row>
    <row r="57" spans="1:29" s="37" customFormat="1" ht="45" x14ac:dyDescent="0.2">
      <c r="A57" s="23" t="s">
        <v>42</v>
      </c>
      <c r="B57" s="23" t="s">
        <v>191</v>
      </c>
      <c r="C57" s="24" t="s">
        <v>192</v>
      </c>
      <c r="D57" s="25"/>
      <c r="E57" s="9"/>
      <c r="F57" s="5"/>
      <c r="G57" s="5"/>
      <c r="H57" s="5"/>
      <c r="I57" s="11"/>
      <c r="J57" s="5"/>
      <c r="K57" s="5"/>
      <c r="L57" s="5"/>
      <c r="M57" s="11"/>
      <c r="N57" s="5"/>
      <c r="O57" s="5"/>
      <c r="P57" s="5"/>
      <c r="Q57" s="11"/>
      <c r="R57" s="5"/>
      <c r="S57" s="5"/>
      <c r="T57" s="5"/>
      <c r="U57" s="11"/>
      <c r="V57" s="27" t="s">
        <v>188</v>
      </c>
      <c r="W57" s="39"/>
      <c r="X57" s="29">
        <v>139121.95121951221</v>
      </c>
      <c r="Y57" s="41"/>
      <c r="Z57" s="113">
        <v>0</v>
      </c>
      <c r="AA57" s="113">
        <v>0</v>
      </c>
      <c r="AB57" s="96" t="s">
        <v>189</v>
      </c>
      <c r="AC57" s="102" t="s">
        <v>193</v>
      </c>
    </row>
    <row r="58" spans="1:29" s="37" customFormat="1" ht="30" x14ac:dyDescent="0.2">
      <c r="A58" s="23" t="s">
        <v>49</v>
      </c>
      <c r="B58" s="23" t="s">
        <v>194</v>
      </c>
      <c r="C58" s="24" t="s">
        <v>195</v>
      </c>
      <c r="D58" s="25"/>
      <c r="E58" s="11"/>
      <c r="F58" s="38"/>
      <c r="G58" s="38"/>
      <c r="H58" s="5"/>
      <c r="I58" s="11"/>
      <c r="J58" s="38"/>
      <c r="K58" s="38"/>
      <c r="L58" s="38"/>
      <c r="M58" s="11"/>
      <c r="N58" s="38"/>
      <c r="O58" s="38"/>
      <c r="P58" s="38"/>
      <c r="Q58" s="11"/>
      <c r="R58" s="38"/>
      <c r="S58" s="38"/>
      <c r="T58" s="38"/>
      <c r="U58" s="11"/>
      <c r="V58" s="27"/>
      <c r="W58" s="39"/>
      <c r="X58" s="29">
        <v>18400</v>
      </c>
      <c r="Y58" s="41"/>
      <c r="Z58" s="113">
        <v>4600</v>
      </c>
      <c r="AA58" s="113">
        <v>4600</v>
      </c>
      <c r="AB58" s="96" t="s">
        <v>189</v>
      </c>
      <c r="AC58" s="102"/>
    </row>
    <row r="59" spans="1:29" s="37" customFormat="1" ht="30" x14ac:dyDescent="0.2">
      <c r="A59" s="23" t="s">
        <v>54</v>
      </c>
      <c r="B59" s="23" t="s">
        <v>196</v>
      </c>
      <c r="C59" s="24" t="s">
        <v>197</v>
      </c>
      <c r="D59" s="25"/>
      <c r="E59" s="11"/>
      <c r="F59" s="5"/>
      <c r="G59" s="38"/>
      <c r="H59" s="38"/>
      <c r="I59" s="11"/>
      <c r="J59" s="38"/>
      <c r="K59" s="38"/>
      <c r="L59" s="38"/>
      <c r="M59" s="11"/>
      <c r="N59" s="38"/>
      <c r="O59" s="38"/>
      <c r="P59" s="38"/>
      <c r="Q59" s="11"/>
      <c r="R59" s="38"/>
      <c r="S59" s="38"/>
      <c r="T59" s="38"/>
      <c r="U59" s="11"/>
      <c r="V59" s="27"/>
      <c r="W59" s="39"/>
      <c r="X59" s="29">
        <v>7479.6747967479678</v>
      </c>
      <c r="Y59" s="41"/>
      <c r="Z59" s="113">
        <v>4600</v>
      </c>
      <c r="AA59" s="113">
        <v>4600</v>
      </c>
      <c r="AB59" s="96" t="s">
        <v>189</v>
      </c>
      <c r="AC59" s="102"/>
    </row>
    <row r="60" spans="1:29" ht="16" x14ac:dyDescent="0.2">
      <c r="A60" s="18" t="s">
        <v>198</v>
      </c>
      <c r="B60" s="18"/>
      <c r="C60" s="18"/>
      <c r="D60" s="18"/>
      <c r="E60" s="18"/>
      <c r="F60" s="18"/>
      <c r="G60" s="18"/>
      <c r="H60" s="18"/>
      <c r="I60" s="18"/>
      <c r="J60" s="18"/>
      <c r="K60" s="18"/>
      <c r="L60" s="18"/>
      <c r="M60" s="18"/>
      <c r="N60" s="18"/>
      <c r="O60" s="18"/>
      <c r="P60" s="18"/>
      <c r="Q60" s="18"/>
      <c r="R60" s="18"/>
      <c r="S60" s="18"/>
      <c r="T60" s="18"/>
      <c r="U60" s="18"/>
      <c r="V60" s="19"/>
      <c r="W60" s="20"/>
      <c r="X60" s="21">
        <f>+SUM(X61:X65)</f>
        <v>32200</v>
      </c>
      <c r="Y60" s="22">
        <f>+SUM(Y61:Y65)</f>
        <v>0</v>
      </c>
      <c r="Z60" s="21">
        <f>+SUM(Z61:Z65)</f>
        <v>5520</v>
      </c>
      <c r="AA60" s="112"/>
      <c r="AB60" s="97"/>
      <c r="AC60" s="101"/>
    </row>
    <row r="61" spans="1:29" s="55" customFormat="1" ht="34" x14ac:dyDescent="0.2">
      <c r="A61" s="23" t="s">
        <v>35</v>
      </c>
      <c r="B61" s="23" t="s">
        <v>199</v>
      </c>
      <c r="C61" s="24" t="s">
        <v>200</v>
      </c>
      <c r="D61" s="57"/>
      <c r="E61" s="58"/>
      <c r="F61" s="52"/>
      <c r="G61" s="52"/>
      <c r="H61" s="5"/>
      <c r="I61" s="58"/>
      <c r="J61" s="52"/>
      <c r="K61" s="52"/>
      <c r="L61" s="52"/>
      <c r="M61" s="58"/>
      <c r="N61" s="52"/>
      <c r="O61" s="52"/>
      <c r="P61" s="52"/>
      <c r="Q61" s="58"/>
      <c r="R61" s="52"/>
      <c r="S61" s="52"/>
      <c r="T61" s="52"/>
      <c r="U61" s="58"/>
      <c r="V61" s="25" t="s">
        <v>201</v>
      </c>
      <c r="W61" s="53"/>
      <c r="X61" s="29">
        <v>4600</v>
      </c>
      <c r="Y61" s="54"/>
      <c r="Z61" s="113">
        <v>0</v>
      </c>
      <c r="AA61" s="113">
        <v>0</v>
      </c>
      <c r="AB61" s="96" t="s">
        <v>202</v>
      </c>
      <c r="AC61" s="104"/>
    </row>
    <row r="62" spans="1:29" ht="30" x14ac:dyDescent="0.2">
      <c r="A62" s="23" t="s">
        <v>42</v>
      </c>
      <c r="B62" s="23" t="s">
        <v>203</v>
      </c>
      <c r="C62" s="24" t="s">
        <v>204</v>
      </c>
      <c r="D62" s="59"/>
      <c r="E62" s="11"/>
      <c r="F62" s="5"/>
      <c r="G62" s="26"/>
      <c r="H62" s="26"/>
      <c r="I62" s="11"/>
      <c r="J62" s="26"/>
      <c r="K62" s="26"/>
      <c r="L62" s="26"/>
      <c r="M62" s="11"/>
      <c r="N62" s="26"/>
      <c r="O62" s="26"/>
      <c r="P62" s="26"/>
      <c r="Q62" s="11"/>
      <c r="R62" s="26"/>
      <c r="S62" s="26"/>
      <c r="T62" s="26"/>
      <c r="U62" s="11"/>
      <c r="V62" s="25" t="s">
        <v>205</v>
      </c>
      <c r="W62" s="28"/>
      <c r="X62" s="29">
        <v>4600</v>
      </c>
      <c r="Y62" s="30"/>
      <c r="Z62" s="113">
        <v>0</v>
      </c>
      <c r="AA62" s="113">
        <v>0</v>
      </c>
      <c r="AB62" s="96" t="s">
        <v>202</v>
      </c>
      <c r="AC62" s="101"/>
    </row>
    <row r="63" spans="1:29" ht="30" x14ac:dyDescent="0.2">
      <c r="A63" s="23" t="s">
        <v>49</v>
      </c>
      <c r="B63" s="23" t="s">
        <v>206</v>
      </c>
      <c r="C63" s="24" t="s">
        <v>207</v>
      </c>
      <c r="D63" s="59"/>
      <c r="E63" s="11"/>
      <c r="F63" s="5"/>
      <c r="G63" s="26"/>
      <c r="H63" s="26"/>
      <c r="I63" s="11"/>
      <c r="J63" s="26"/>
      <c r="K63" s="26"/>
      <c r="L63" s="26"/>
      <c r="M63" s="11"/>
      <c r="N63" s="26"/>
      <c r="O63" s="26"/>
      <c r="P63" s="26"/>
      <c r="Q63" s="11"/>
      <c r="R63" s="26"/>
      <c r="S63" s="26"/>
      <c r="T63" s="26"/>
      <c r="U63" s="11"/>
      <c r="V63" s="25" t="s">
        <v>205</v>
      </c>
      <c r="W63" s="28"/>
      <c r="X63" s="29">
        <v>9200</v>
      </c>
      <c r="Y63" s="30"/>
      <c r="Z63" s="113">
        <v>2760</v>
      </c>
      <c r="AA63" s="113">
        <v>2760</v>
      </c>
      <c r="AB63" s="96" t="s">
        <v>202</v>
      </c>
      <c r="AC63" s="101"/>
    </row>
    <row r="64" spans="1:29" s="51" customFormat="1" ht="51" x14ac:dyDescent="0.2">
      <c r="A64" s="23" t="s">
        <v>54</v>
      </c>
      <c r="B64" s="23" t="s">
        <v>208</v>
      </c>
      <c r="C64" s="24" t="s">
        <v>209</v>
      </c>
      <c r="D64" s="47"/>
      <c r="E64" s="11"/>
      <c r="F64" s="5"/>
      <c r="G64" s="48"/>
      <c r="H64" s="48"/>
      <c r="I64" s="11"/>
      <c r="J64" s="48"/>
      <c r="K64" s="48"/>
      <c r="L64" s="48"/>
      <c r="M64" s="11"/>
      <c r="N64" s="48"/>
      <c r="O64" s="48"/>
      <c r="P64" s="48"/>
      <c r="Q64" s="11"/>
      <c r="R64" s="48"/>
      <c r="S64" s="48"/>
      <c r="T64" s="48"/>
      <c r="U64" s="11"/>
      <c r="V64" s="25" t="s">
        <v>205</v>
      </c>
      <c r="W64" s="49" t="s">
        <v>210</v>
      </c>
      <c r="X64" s="29">
        <v>9200</v>
      </c>
      <c r="Y64" s="50"/>
      <c r="Z64" s="113">
        <v>2760</v>
      </c>
      <c r="AA64" s="113">
        <v>2760</v>
      </c>
      <c r="AB64" s="96" t="s">
        <v>202</v>
      </c>
      <c r="AC64" s="103"/>
    </row>
    <row r="65" spans="1:29" ht="34" x14ac:dyDescent="0.2">
      <c r="A65" s="23" t="s">
        <v>59</v>
      </c>
      <c r="B65" s="23" t="s">
        <v>211</v>
      </c>
      <c r="C65" s="24" t="s">
        <v>212</v>
      </c>
      <c r="D65" s="59"/>
      <c r="E65" s="11"/>
      <c r="F65" s="5"/>
      <c r="G65" s="26"/>
      <c r="H65" s="26"/>
      <c r="I65" s="11"/>
      <c r="J65" s="26"/>
      <c r="K65" s="26"/>
      <c r="L65" s="26"/>
      <c r="M65" s="11"/>
      <c r="N65" s="26"/>
      <c r="O65" s="26"/>
      <c r="P65" s="26"/>
      <c r="Q65" s="11"/>
      <c r="R65" s="26"/>
      <c r="S65" s="26"/>
      <c r="T65" s="26"/>
      <c r="U65" s="11"/>
      <c r="V65" s="25" t="s">
        <v>213</v>
      </c>
      <c r="W65" s="28"/>
      <c r="X65" s="29">
        <v>4600</v>
      </c>
      <c r="Y65" s="30"/>
      <c r="Z65" s="113">
        <v>0</v>
      </c>
      <c r="AA65" s="113">
        <v>0</v>
      </c>
      <c r="AB65" s="96" t="s">
        <v>202</v>
      </c>
      <c r="AC65" s="101"/>
    </row>
    <row r="66" spans="1:29" ht="18" x14ac:dyDescent="0.2">
      <c r="A66" s="43" t="s">
        <v>214</v>
      </c>
      <c r="B66" s="43"/>
      <c r="C66" s="43"/>
      <c r="D66" s="43"/>
      <c r="E66" s="43"/>
      <c r="F66" s="43"/>
      <c r="G66" s="43"/>
      <c r="H66" s="43"/>
      <c r="I66" s="43"/>
      <c r="J66" s="43"/>
      <c r="K66" s="43"/>
      <c r="L66" s="43"/>
      <c r="M66" s="43"/>
      <c r="N66" s="43"/>
      <c r="O66" s="43"/>
      <c r="P66" s="43"/>
      <c r="Q66" s="43"/>
      <c r="R66" s="43"/>
      <c r="S66" s="43"/>
      <c r="T66" s="43"/>
      <c r="U66" s="43"/>
      <c r="V66" s="44"/>
      <c r="W66" s="45"/>
      <c r="X66" s="46">
        <f>+X67+X78+X82+X85</f>
        <v>294246.88869344629</v>
      </c>
      <c r="Y66" s="60">
        <f>+Y67+Y78+Y82+Y85</f>
        <v>65109.320000000007</v>
      </c>
      <c r="Z66" s="46">
        <f>+Z67+Z78+Z82+Z85</f>
        <v>13800</v>
      </c>
      <c r="AA66" s="115"/>
      <c r="AB66" s="98"/>
      <c r="AC66" s="101"/>
    </row>
    <row r="67" spans="1:29" ht="16" x14ac:dyDescent="0.2">
      <c r="A67" s="18" t="s">
        <v>215</v>
      </c>
      <c r="B67" s="18"/>
      <c r="C67" s="18"/>
      <c r="D67" s="18"/>
      <c r="E67" s="18"/>
      <c r="F67" s="18"/>
      <c r="G67" s="18"/>
      <c r="H67" s="18"/>
      <c r="I67" s="18"/>
      <c r="J67" s="18"/>
      <c r="K67" s="18"/>
      <c r="L67" s="18"/>
      <c r="M67" s="18"/>
      <c r="N67" s="18"/>
      <c r="O67" s="18"/>
      <c r="P67" s="18"/>
      <c r="Q67" s="18"/>
      <c r="R67" s="18"/>
      <c r="S67" s="18"/>
      <c r="T67" s="18"/>
      <c r="U67" s="18"/>
      <c r="V67" s="19"/>
      <c r="W67" s="20"/>
      <c r="X67" s="21">
        <f>+SUM(X68:X77)</f>
        <v>244566.88869344632</v>
      </c>
      <c r="Y67" s="22">
        <f>+SUM(Y68:Y76)</f>
        <v>0</v>
      </c>
      <c r="Z67" s="21">
        <f>+SUM(Z68:Z76)</f>
        <v>9200</v>
      </c>
      <c r="AA67" s="112"/>
      <c r="AB67" s="97"/>
      <c r="AC67" s="101"/>
    </row>
    <row r="68" spans="1:29" s="37" customFormat="1" ht="75" x14ac:dyDescent="0.2">
      <c r="A68" s="23" t="s">
        <v>35</v>
      </c>
      <c r="B68" s="23" t="s">
        <v>216</v>
      </c>
      <c r="C68" s="24" t="s">
        <v>217</v>
      </c>
      <c r="D68" s="61"/>
      <c r="E68" s="11"/>
      <c r="F68" s="5"/>
      <c r="G68" s="38"/>
      <c r="H68" s="38"/>
      <c r="I68" s="11"/>
      <c r="J68" s="38"/>
      <c r="K68" s="38"/>
      <c r="L68" s="38"/>
      <c r="M68" s="11"/>
      <c r="N68" s="38"/>
      <c r="O68" s="38"/>
      <c r="P68" s="38"/>
      <c r="Q68" s="11"/>
      <c r="R68" s="38"/>
      <c r="S68" s="38"/>
      <c r="T68" s="38"/>
      <c r="U68" s="11"/>
      <c r="V68" s="25" t="s">
        <v>218</v>
      </c>
      <c r="W68" s="39"/>
      <c r="X68" s="29">
        <v>138315.54878048779</v>
      </c>
      <c r="Y68" s="56"/>
      <c r="Z68" s="40"/>
      <c r="AA68" s="114"/>
      <c r="AB68" s="96" t="s">
        <v>219</v>
      </c>
      <c r="AC68" s="102"/>
    </row>
    <row r="69" spans="1:29" ht="17" x14ac:dyDescent="0.2">
      <c r="A69" s="23" t="s">
        <v>42</v>
      </c>
      <c r="B69" s="27" t="s">
        <v>220</v>
      </c>
      <c r="C69" s="25" t="s">
        <v>221</v>
      </c>
      <c r="D69" s="59"/>
      <c r="E69" s="11"/>
      <c r="F69" s="5"/>
      <c r="G69" s="26"/>
      <c r="H69" s="26"/>
      <c r="I69" s="11"/>
      <c r="J69" s="26"/>
      <c r="K69" s="26"/>
      <c r="L69" s="26"/>
      <c r="M69" s="11"/>
      <c r="N69" s="26"/>
      <c r="O69" s="26"/>
      <c r="P69" s="26"/>
      <c r="Q69" s="11"/>
      <c r="R69" s="26"/>
      <c r="S69" s="26"/>
      <c r="T69" s="26"/>
      <c r="U69" s="11"/>
      <c r="V69" s="27" t="s">
        <v>222</v>
      </c>
      <c r="W69" s="28"/>
      <c r="X69" s="29">
        <v>10518.982189381317</v>
      </c>
      <c r="Y69" s="30"/>
      <c r="Z69" s="29"/>
      <c r="AA69" s="113"/>
      <c r="AB69" s="96" t="s">
        <v>223</v>
      </c>
      <c r="AC69" s="101"/>
    </row>
    <row r="70" spans="1:29" ht="30" x14ac:dyDescent="0.2">
      <c r="A70" s="23" t="s">
        <v>49</v>
      </c>
      <c r="B70" s="23" t="s">
        <v>224</v>
      </c>
      <c r="C70" s="24" t="s">
        <v>225</v>
      </c>
      <c r="D70" s="59"/>
      <c r="E70" s="11"/>
      <c r="F70" s="5"/>
      <c r="G70" s="26"/>
      <c r="H70" s="26"/>
      <c r="I70" s="11"/>
      <c r="J70" s="26"/>
      <c r="K70" s="26"/>
      <c r="L70" s="26"/>
      <c r="M70" s="11"/>
      <c r="N70" s="26"/>
      <c r="O70" s="26"/>
      <c r="P70" s="26"/>
      <c r="Q70" s="11"/>
      <c r="R70" s="26"/>
      <c r="S70" s="26"/>
      <c r="T70" s="26"/>
      <c r="U70" s="11"/>
      <c r="V70" s="25" t="s">
        <v>226</v>
      </c>
      <c r="W70" s="28"/>
      <c r="X70" s="29">
        <v>13800</v>
      </c>
      <c r="Y70" s="30"/>
      <c r="Z70" s="29"/>
      <c r="AA70" s="113"/>
      <c r="AB70" s="96" t="s">
        <v>227</v>
      </c>
      <c r="AC70" s="101"/>
    </row>
    <row r="71" spans="1:29" ht="30" x14ac:dyDescent="0.2">
      <c r="A71" s="23" t="s">
        <v>54</v>
      </c>
      <c r="B71" s="23" t="s">
        <v>228</v>
      </c>
      <c r="C71" s="24" t="s">
        <v>229</v>
      </c>
      <c r="D71" s="59"/>
      <c r="E71" s="11"/>
      <c r="F71" s="5"/>
      <c r="G71" s="26"/>
      <c r="H71" s="26"/>
      <c r="I71" s="11"/>
      <c r="J71" s="26"/>
      <c r="K71" s="26"/>
      <c r="L71" s="26"/>
      <c r="M71" s="11"/>
      <c r="N71" s="26"/>
      <c r="O71" s="26"/>
      <c r="P71" s="26"/>
      <c r="Q71" s="11"/>
      <c r="R71" s="26"/>
      <c r="S71" s="26"/>
      <c r="T71" s="26"/>
      <c r="U71" s="11"/>
      <c r="V71" s="25" t="s">
        <v>230</v>
      </c>
      <c r="W71" s="28"/>
      <c r="X71" s="29">
        <v>7360</v>
      </c>
      <c r="Y71" s="30"/>
      <c r="Z71" s="29"/>
      <c r="AA71" s="113"/>
      <c r="AB71" s="96" t="s">
        <v>223</v>
      </c>
      <c r="AC71" s="101"/>
    </row>
    <row r="72" spans="1:29" s="37" customFormat="1" ht="17" x14ac:dyDescent="0.2">
      <c r="A72" s="23" t="s">
        <v>59</v>
      </c>
      <c r="B72" s="23" t="s">
        <v>231</v>
      </c>
      <c r="C72" s="24" t="s">
        <v>232</v>
      </c>
      <c r="D72" s="25" t="s">
        <v>233</v>
      </c>
      <c r="E72" s="11"/>
      <c r="F72" s="5"/>
      <c r="G72" s="38"/>
      <c r="H72" s="38"/>
      <c r="I72" s="11"/>
      <c r="J72" s="38"/>
      <c r="K72" s="38"/>
      <c r="L72" s="38"/>
      <c r="M72" s="11"/>
      <c r="N72" s="38"/>
      <c r="O72" s="38"/>
      <c r="P72" s="38"/>
      <c r="Q72" s="11"/>
      <c r="R72" s="38"/>
      <c r="S72" s="38"/>
      <c r="T72" s="38"/>
      <c r="U72" s="11"/>
      <c r="V72" s="25" t="s">
        <v>230</v>
      </c>
      <c r="W72" s="25" t="s">
        <v>233</v>
      </c>
      <c r="X72" s="29">
        <v>20943.08943089431</v>
      </c>
      <c r="Y72" s="41"/>
      <c r="Z72" s="40">
        <f>0.92*10000</f>
        <v>9200</v>
      </c>
      <c r="AA72" s="114"/>
      <c r="AB72" s="96" t="s">
        <v>234</v>
      </c>
      <c r="AC72" s="102"/>
    </row>
    <row r="73" spans="1:29" ht="30" x14ac:dyDescent="0.2">
      <c r="A73" s="23" t="s">
        <v>61</v>
      </c>
      <c r="B73" s="23" t="s">
        <v>235</v>
      </c>
      <c r="C73" s="24" t="s">
        <v>236</v>
      </c>
      <c r="D73" s="59"/>
      <c r="E73" s="11"/>
      <c r="F73" s="26"/>
      <c r="G73" s="26"/>
      <c r="H73" s="26"/>
      <c r="I73" s="11"/>
      <c r="J73" s="26"/>
      <c r="K73" s="26"/>
      <c r="L73" s="5"/>
      <c r="M73" s="11"/>
      <c r="N73" s="26"/>
      <c r="O73" s="26"/>
      <c r="P73" s="26"/>
      <c r="Q73" s="11"/>
      <c r="R73" s="26"/>
      <c r="S73" s="5"/>
      <c r="T73" s="26"/>
      <c r="U73" s="11"/>
      <c r="V73" s="25" t="s">
        <v>237</v>
      </c>
      <c r="W73" s="28"/>
      <c r="X73" s="29">
        <v>18400</v>
      </c>
      <c r="Y73" s="30"/>
      <c r="Z73" s="29"/>
      <c r="AA73" s="113"/>
      <c r="AB73" s="96" t="s">
        <v>219</v>
      </c>
      <c r="AC73" s="101"/>
    </row>
    <row r="74" spans="1:29" ht="30" x14ac:dyDescent="0.2">
      <c r="A74" s="23" t="s">
        <v>67</v>
      </c>
      <c r="B74" s="23" t="s">
        <v>238</v>
      </c>
      <c r="C74" s="24" t="s">
        <v>239</v>
      </c>
      <c r="D74" s="59"/>
      <c r="E74" s="11"/>
      <c r="F74" s="5"/>
      <c r="G74" s="26"/>
      <c r="H74" s="26"/>
      <c r="I74" s="11"/>
      <c r="J74" s="26"/>
      <c r="K74" s="26"/>
      <c r="L74" s="5"/>
      <c r="M74" s="11"/>
      <c r="N74" s="26"/>
      <c r="O74" s="26"/>
      <c r="P74" s="5"/>
      <c r="Q74" s="11"/>
      <c r="R74" s="26"/>
      <c r="S74" s="26"/>
      <c r="T74" s="5"/>
      <c r="U74" s="11"/>
      <c r="V74" s="25" t="s">
        <v>240</v>
      </c>
      <c r="W74" s="28"/>
      <c r="X74" s="29">
        <v>4600</v>
      </c>
      <c r="Y74" s="30"/>
      <c r="Z74" s="29"/>
      <c r="AA74" s="113"/>
      <c r="AB74" s="96" t="s">
        <v>227</v>
      </c>
      <c r="AC74" s="101"/>
    </row>
    <row r="75" spans="1:29" ht="17" x14ac:dyDescent="0.2">
      <c r="A75" s="23" t="s">
        <v>73</v>
      </c>
      <c r="B75" s="23" t="s">
        <v>241</v>
      </c>
      <c r="C75" s="24" t="s">
        <v>242</v>
      </c>
      <c r="D75" s="59"/>
      <c r="E75" s="5"/>
      <c r="F75" s="5"/>
      <c r="G75" s="5"/>
      <c r="H75" s="5"/>
      <c r="I75" s="11"/>
      <c r="J75" s="5"/>
      <c r="K75" s="5"/>
      <c r="L75" s="5"/>
      <c r="M75" s="11"/>
      <c r="N75" s="5"/>
      <c r="O75" s="5"/>
      <c r="P75" s="5"/>
      <c r="Q75" s="11"/>
      <c r="R75" s="5"/>
      <c r="S75" s="5"/>
      <c r="T75" s="5"/>
      <c r="U75" s="11"/>
      <c r="V75" s="25" t="s">
        <v>243</v>
      </c>
      <c r="W75" s="28"/>
      <c r="X75" s="29">
        <v>4600</v>
      </c>
      <c r="Y75" s="30"/>
      <c r="Z75" s="29"/>
      <c r="AA75" s="113"/>
      <c r="AB75" s="96" t="s">
        <v>244</v>
      </c>
      <c r="AC75" s="101"/>
    </row>
    <row r="76" spans="1:29" ht="30" x14ac:dyDescent="0.2">
      <c r="A76" s="23" t="s">
        <v>78</v>
      </c>
      <c r="B76" s="23" t="s">
        <v>245</v>
      </c>
      <c r="C76" s="24" t="s">
        <v>246</v>
      </c>
      <c r="D76" s="59"/>
      <c r="E76" s="11"/>
      <c r="F76" s="5"/>
      <c r="G76" s="26"/>
      <c r="H76" s="26"/>
      <c r="I76" s="11"/>
      <c r="J76" s="26"/>
      <c r="K76" s="26"/>
      <c r="L76" s="26"/>
      <c r="M76" s="11"/>
      <c r="N76" s="26"/>
      <c r="O76" s="26"/>
      <c r="P76" s="26"/>
      <c r="Q76" s="11"/>
      <c r="R76" s="26"/>
      <c r="S76" s="26"/>
      <c r="T76" s="26"/>
      <c r="U76" s="11"/>
      <c r="V76" s="25" t="s">
        <v>247</v>
      </c>
      <c r="W76" s="28"/>
      <c r="X76" s="29">
        <v>16829.268292682926</v>
      </c>
      <c r="Y76" s="30"/>
      <c r="Z76" s="29"/>
      <c r="AA76" s="113"/>
      <c r="AB76" s="96" t="s">
        <v>248</v>
      </c>
      <c r="AC76" s="101"/>
    </row>
    <row r="77" spans="1:29" ht="30" x14ac:dyDescent="0.2">
      <c r="A77" s="23" t="s">
        <v>249</v>
      </c>
      <c r="B77" s="23" t="s">
        <v>250</v>
      </c>
      <c r="C77" s="24" t="s">
        <v>251</v>
      </c>
      <c r="D77" s="59"/>
      <c r="E77" s="11"/>
      <c r="F77" s="5"/>
      <c r="G77" s="26"/>
      <c r="H77" s="26"/>
      <c r="I77" s="11"/>
      <c r="J77" s="26"/>
      <c r="K77" s="26"/>
      <c r="L77" s="26"/>
      <c r="M77" s="11"/>
      <c r="N77" s="26"/>
      <c r="O77" s="26"/>
      <c r="P77" s="26"/>
      <c r="Q77" s="11"/>
      <c r="R77" s="26"/>
      <c r="S77" s="26"/>
      <c r="T77" s="26"/>
      <c r="U77" s="11"/>
      <c r="V77" s="25" t="s">
        <v>252</v>
      </c>
      <c r="W77" s="28"/>
      <c r="X77" s="29">
        <v>9200</v>
      </c>
      <c r="Y77" s="30"/>
      <c r="Z77" s="29"/>
      <c r="AA77" s="113"/>
      <c r="AB77" s="96" t="s">
        <v>219</v>
      </c>
      <c r="AC77" s="101"/>
    </row>
    <row r="78" spans="1:29" ht="16" x14ac:dyDescent="0.2">
      <c r="A78" s="18" t="s">
        <v>253</v>
      </c>
      <c r="B78" s="18"/>
      <c r="C78" s="18"/>
      <c r="D78" s="18"/>
      <c r="E78" s="18"/>
      <c r="F78" s="18"/>
      <c r="G78" s="18"/>
      <c r="H78" s="18"/>
      <c r="I78" s="18"/>
      <c r="J78" s="18"/>
      <c r="K78" s="18"/>
      <c r="L78" s="18"/>
      <c r="M78" s="18"/>
      <c r="N78" s="18"/>
      <c r="O78" s="18"/>
      <c r="P78" s="18"/>
      <c r="Q78" s="18"/>
      <c r="R78" s="18"/>
      <c r="S78" s="18"/>
      <c r="T78" s="18"/>
      <c r="U78" s="18"/>
      <c r="V78" s="19"/>
      <c r="W78" s="20"/>
      <c r="X78" s="21">
        <f>+SUM(X79:X81)</f>
        <v>14720</v>
      </c>
      <c r="Y78" s="22">
        <f>+SUM(Y79:Y81)</f>
        <v>65109.320000000007</v>
      </c>
      <c r="Z78" s="21">
        <f>+SUM(Z79:Z81)</f>
        <v>4600</v>
      </c>
      <c r="AA78" s="112"/>
      <c r="AB78" s="95"/>
      <c r="AC78" s="101"/>
    </row>
    <row r="79" spans="1:29" ht="30" x14ac:dyDescent="0.2">
      <c r="A79" s="23" t="s">
        <v>35</v>
      </c>
      <c r="B79" s="23" t="s">
        <v>254</v>
      </c>
      <c r="C79" s="24" t="s">
        <v>255</v>
      </c>
      <c r="D79" s="59"/>
      <c r="E79" s="11"/>
      <c r="F79" s="5"/>
      <c r="G79" s="26"/>
      <c r="H79" s="26"/>
      <c r="I79" s="11"/>
      <c r="J79" s="26"/>
      <c r="K79" s="26"/>
      <c r="L79" s="26"/>
      <c r="M79" s="11"/>
      <c r="N79" s="26"/>
      <c r="O79" s="26"/>
      <c r="P79" s="26"/>
      <c r="Q79" s="11"/>
      <c r="R79" s="26"/>
      <c r="S79" s="26"/>
      <c r="T79" s="26"/>
      <c r="U79" s="11"/>
      <c r="V79" s="25" t="s">
        <v>256</v>
      </c>
      <c r="W79" s="28" t="s">
        <v>58</v>
      </c>
      <c r="X79" s="29">
        <v>10120</v>
      </c>
      <c r="Y79" s="30">
        <v>22189.48</v>
      </c>
      <c r="Z79" s="113">
        <v>1840</v>
      </c>
      <c r="AA79" s="113">
        <v>1840</v>
      </c>
      <c r="AB79" s="96" t="s">
        <v>257</v>
      </c>
      <c r="AC79" s="101"/>
    </row>
    <row r="80" spans="1:29" ht="30" x14ac:dyDescent="0.2">
      <c r="A80" s="23" t="s">
        <v>42</v>
      </c>
      <c r="B80" s="23" t="s">
        <v>258</v>
      </c>
      <c r="C80" s="24" t="s">
        <v>259</v>
      </c>
      <c r="D80" s="59"/>
      <c r="E80" s="11"/>
      <c r="F80" s="5"/>
      <c r="G80" s="26"/>
      <c r="H80" s="26"/>
      <c r="I80" s="11"/>
      <c r="J80" s="26"/>
      <c r="K80" s="26"/>
      <c r="L80" s="26"/>
      <c r="M80" s="11"/>
      <c r="N80" s="26"/>
      <c r="O80" s="26"/>
      <c r="P80" s="26"/>
      <c r="Q80" s="11"/>
      <c r="R80" s="26"/>
      <c r="S80" s="26"/>
      <c r="T80" s="26"/>
      <c r="U80" s="11"/>
      <c r="V80" s="25" t="s">
        <v>260</v>
      </c>
      <c r="W80" s="28" t="s">
        <v>58</v>
      </c>
      <c r="X80" s="29">
        <v>4600</v>
      </c>
      <c r="Y80" s="30">
        <v>13724.560000000001</v>
      </c>
      <c r="Z80" s="113">
        <v>2760</v>
      </c>
      <c r="AA80" s="113">
        <v>2760</v>
      </c>
      <c r="AB80" s="96" t="s">
        <v>257</v>
      </c>
      <c r="AC80" s="101"/>
    </row>
    <row r="81" spans="1:29" ht="30" x14ac:dyDescent="0.2">
      <c r="A81" s="23" t="s">
        <v>49</v>
      </c>
      <c r="B81" s="23" t="s">
        <v>261</v>
      </c>
      <c r="C81" s="24" t="s">
        <v>262</v>
      </c>
      <c r="D81" s="59"/>
      <c r="E81" s="11"/>
      <c r="F81" s="5"/>
      <c r="G81" s="26"/>
      <c r="H81" s="26"/>
      <c r="I81" s="11"/>
      <c r="J81" s="26"/>
      <c r="K81" s="26"/>
      <c r="L81" s="5"/>
      <c r="M81" s="11"/>
      <c r="N81" s="26"/>
      <c r="O81" s="26"/>
      <c r="P81" s="26"/>
      <c r="Q81" s="11"/>
      <c r="R81" s="26"/>
      <c r="S81" s="26"/>
      <c r="T81" s="26"/>
      <c r="U81" s="11"/>
      <c r="V81" s="25" t="s">
        <v>263</v>
      </c>
      <c r="W81" s="28" t="s">
        <v>58</v>
      </c>
      <c r="X81" s="29">
        <v>0</v>
      </c>
      <c r="Y81" s="30">
        <v>29195.280000000002</v>
      </c>
      <c r="Z81" s="29"/>
      <c r="AA81" s="113"/>
      <c r="AB81" s="96" t="s">
        <v>264</v>
      </c>
      <c r="AC81" s="101"/>
    </row>
    <row r="82" spans="1:29" ht="16" x14ac:dyDescent="0.2">
      <c r="A82" s="18" t="s">
        <v>265</v>
      </c>
      <c r="B82" s="18"/>
      <c r="C82" s="18"/>
      <c r="D82" s="18"/>
      <c r="E82" s="18"/>
      <c r="F82" s="18"/>
      <c r="G82" s="18"/>
      <c r="H82" s="18"/>
      <c r="I82" s="18"/>
      <c r="J82" s="18"/>
      <c r="K82" s="18"/>
      <c r="L82" s="18"/>
      <c r="M82" s="18"/>
      <c r="N82" s="18"/>
      <c r="O82" s="18"/>
      <c r="P82" s="18"/>
      <c r="Q82" s="18"/>
      <c r="R82" s="18"/>
      <c r="S82" s="18"/>
      <c r="T82" s="18"/>
      <c r="U82" s="18"/>
      <c r="V82" s="19"/>
      <c r="W82" s="20"/>
      <c r="X82" s="21">
        <f>+SUM(X83:X84)</f>
        <v>19320</v>
      </c>
      <c r="Y82" s="22">
        <f>+SUM(Y83:Y84)</f>
        <v>0</v>
      </c>
      <c r="Z82" s="21">
        <f>+SUM(Z83:Z84)</f>
        <v>0</v>
      </c>
      <c r="AA82" s="112"/>
      <c r="AB82" s="95"/>
      <c r="AC82" s="101"/>
    </row>
    <row r="83" spans="1:29" ht="30" x14ac:dyDescent="0.2">
      <c r="A83" s="23" t="s">
        <v>35</v>
      </c>
      <c r="B83" s="23" t="s">
        <v>266</v>
      </c>
      <c r="C83" s="24" t="s">
        <v>267</v>
      </c>
      <c r="D83" s="59"/>
      <c r="E83" s="11"/>
      <c r="F83" s="5"/>
      <c r="G83" s="26"/>
      <c r="H83" s="26"/>
      <c r="I83" s="11"/>
      <c r="J83" s="26"/>
      <c r="K83" s="26"/>
      <c r="L83" s="26"/>
      <c r="M83" s="11"/>
      <c r="N83" s="26"/>
      <c r="O83" s="26"/>
      <c r="P83" s="26"/>
      <c r="Q83" s="11"/>
      <c r="R83" s="26"/>
      <c r="S83" s="26"/>
      <c r="T83" s="26"/>
      <c r="U83" s="11"/>
      <c r="V83" s="25" t="s">
        <v>268</v>
      </c>
      <c r="W83" s="28" t="s">
        <v>58</v>
      </c>
      <c r="X83" s="29">
        <v>10120</v>
      </c>
      <c r="Y83" s="30"/>
      <c r="Z83" s="29"/>
      <c r="AA83" s="113"/>
      <c r="AB83" s="96" t="s">
        <v>257</v>
      </c>
      <c r="AC83" s="101"/>
    </row>
    <row r="84" spans="1:29" ht="30" x14ac:dyDescent="0.2">
      <c r="A84" s="23" t="s">
        <v>42</v>
      </c>
      <c r="B84" s="23" t="s">
        <v>269</v>
      </c>
      <c r="C84" s="24" t="s">
        <v>270</v>
      </c>
      <c r="D84" s="59"/>
      <c r="E84" s="11"/>
      <c r="F84" s="5"/>
      <c r="G84" s="26"/>
      <c r="H84" s="26"/>
      <c r="I84" s="11"/>
      <c r="J84" s="26"/>
      <c r="K84" s="26"/>
      <c r="L84" s="26"/>
      <c r="M84" s="11"/>
      <c r="N84" s="26"/>
      <c r="O84" s="26"/>
      <c r="P84" s="26"/>
      <c r="Q84" s="11"/>
      <c r="R84" s="26"/>
      <c r="S84" s="26"/>
      <c r="T84" s="26"/>
      <c r="U84" s="11"/>
      <c r="V84" s="25" t="s">
        <v>271</v>
      </c>
      <c r="W84" s="28" t="s">
        <v>58</v>
      </c>
      <c r="X84" s="29">
        <v>9200</v>
      </c>
      <c r="Y84" s="30"/>
      <c r="Z84" s="29"/>
      <c r="AA84" s="113"/>
      <c r="AB84" s="96" t="s">
        <v>257</v>
      </c>
      <c r="AC84" s="101"/>
    </row>
    <row r="85" spans="1:29" ht="16" x14ac:dyDescent="0.2">
      <c r="A85" s="18" t="s">
        <v>272</v>
      </c>
      <c r="B85" s="18"/>
      <c r="C85" s="18"/>
      <c r="D85" s="18"/>
      <c r="E85" s="18"/>
      <c r="F85" s="18"/>
      <c r="G85" s="18"/>
      <c r="H85" s="18"/>
      <c r="I85" s="18"/>
      <c r="J85" s="18"/>
      <c r="K85" s="18"/>
      <c r="L85" s="18"/>
      <c r="M85" s="18"/>
      <c r="N85" s="18"/>
      <c r="O85" s="18"/>
      <c r="P85" s="18"/>
      <c r="Q85" s="18"/>
      <c r="R85" s="18"/>
      <c r="S85" s="18"/>
      <c r="T85" s="18"/>
      <c r="U85" s="18"/>
      <c r="V85" s="19"/>
      <c r="W85" s="20"/>
      <c r="X85" s="21">
        <f>+SUM(X86:X90)</f>
        <v>15640</v>
      </c>
      <c r="Y85" s="22">
        <f>+SUM(Y86:Y90)</f>
        <v>0</v>
      </c>
      <c r="Z85" s="21">
        <f>+SUM(Z86:Z90)</f>
        <v>0</v>
      </c>
      <c r="AA85" s="112"/>
      <c r="AB85" s="95"/>
      <c r="AC85" s="101"/>
    </row>
    <row r="86" spans="1:29" ht="120" x14ac:dyDescent="0.2">
      <c r="A86" s="23" t="s">
        <v>35</v>
      </c>
      <c r="B86" s="23" t="s">
        <v>273</v>
      </c>
      <c r="C86" s="24" t="s">
        <v>274</v>
      </c>
      <c r="D86" s="59"/>
      <c r="E86" s="11"/>
      <c r="F86" s="5"/>
      <c r="G86" s="5"/>
      <c r="H86" s="5"/>
      <c r="I86" s="11"/>
      <c r="J86" s="5"/>
      <c r="K86" s="5"/>
      <c r="L86" s="5"/>
      <c r="M86" s="11"/>
      <c r="N86" s="5"/>
      <c r="O86" s="5"/>
      <c r="P86" s="5"/>
      <c r="Q86" s="11"/>
      <c r="R86" s="5"/>
      <c r="S86" s="5"/>
      <c r="T86" s="5"/>
      <c r="U86" s="11"/>
      <c r="V86" s="25" t="s">
        <v>275</v>
      </c>
      <c r="W86" s="28"/>
      <c r="X86" s="29">
        <v>3680</v>
      </c>
      <c r="Y86" s="30"/>
      <c r="Z86" s="29"/>
      <c r="AA86" s="113"/>
      <c r="AB86" s="96" t="s">
        <v>276</v>
      </c>
      <c r="AC86" s="101"/>
    </row>
    <row r="87" spans="1:29" ht="45" x14ac:dyDescent="0.2">
      <c r="A87" s="23" t="s">
        <v>42</v>
      </c>
      <c r="B87" s="23" t="s">
        <v>277</v>
      </c>
      <c r="C87" s="24" t="s">
        <v>278</v>
      </c>
      <c r="D87" s="59"/>
      <c r="E87" s="11"/>
      <c r="F87" s="5"/>
      <c r="G87" s="5"/>
      <c r="H87" s="5"/>
      <c r="I87" s="11"/>
      <c r="J87" s="5"/>
      <c r="K87" s="5"/>
      <c r="L87" s="5"/>
      <c r="M87" s="11"/>
      <c r="N87" s="5"/>
      <c r="O87" s="5"/>
      <c r="P87" s="5"/>
      <c r="Q87" s="11"/>
      <c r="R87" s="5"/>
      <c r="S87" s="5"/>
      <c r="T87" s="5"/>
      <c r="U87" s="11"/>
      <c r="V87" s="25" t="s">
        <v>279</v>
      </c>
      <c r="W87" s="28"/>
      <c r="X87" s="29">
        <v>4140</v>
      </c>
      <c r="Y87" s="30"/>
      <c r="Z87" s="29"/>
      <c r="AA87" s="113"/>
      <c r="AB87" s="96" t="s">
        <v>276</v>
      </c>
      <c r="AC87" s="101"/>
    </row>
    <row r="88" spans="1:29" ht="30" x14ac:dyDescent="0.2">
      <c r="A88" s="23" t="s">
        <v>49</v>
      </c>
      <c r="B88" s="23" t="s">
        <v>280</v>
      </c>
      <c r="C88" s="24" t="s">
        <v>281</v>
      </c>
      <c r="D88" s="59"/>
      <c r="E88" s="11"/>
      <c r="F88" s="26"/>
      <c r="G88" s="26"/>
      <c r="H88" s="5"/>
      <c r="I88" s="11"/>
      <c r="J88" s="26"/>
      <c r="K88" s="26"/>
      <c r="L88" s="5"/>
      <c r="M88" s="11"/>
      <c r="N88" s="26"/>
      <c r="O88" s="26"/>
      <c r="P88" s="5"/>
      <c r="Q88" s="11"/>
      <c r="R88" s="26"/>
      <c r="S88" s="26"/>
      <c r="T88" s="5"/>
      <c r="U88" s="11"/>
      <c r="V88" s="25"/>
      <c r="W88" s="28"/>
      <c r="X88" s="29">
        <v>2760</v>
      </c>
      <c r="Y88" s="30"/>
      <c r="Z88" s="29"/>
      <c r="AA88" s="113"/>
      <c r="AB88" s="96" t="s">
        <v>282</v>
      </c>
      <c r="AC88" s="101"/>
    </row>
    <row r="89" spans="1:29" ht="106" thickBot="1" x14ac:dyDescent="0.25">
      <c r="A89" s="23" t="s">
        <v>54</v>
      </c>
      <c r="B89" s="23" t="s">
        <v>283</v>
      </c>
      <c r="C89" s="24" t="s">
        <v>284</v>
      </c>
      <c r="D89" s="59"/>
      <c r="E89" s="11"/>
      <c r="F89" s="26"/>
      <c r="G89" s="26"/>
      <c r="H89" s="5"/>
      <c r="I89" s="11"/>
      <c r="J89" s="26"/>
      <c r="K89" s="26"/>
      <c r="L89" s="5"/>
      <c r="M89" s="11"/>
      <c r="N89" s="26"/>
      <c r="O89" s="26"/>
      <c r="P89" s="5"/>
      <c r="Q89" s="11"/>
      <c r="R89" s="26"/>
      <c r="S89" s="26"/>
      <c r="T89" s="5"/>
      <c r="U89" s="11"/>
      <c r="V89" s="25" t="s">
        <v>285</v>
      </c>
      <c r="W89" s="28"/>
      <c r="X89" s="29">
        <v>3680</v>
      </c>
      <c r="Y89" s="30"/>
      <c r="Z89" s="29"/>
      <c r="AA89" s="113"/>
      <c r="AB89" s="96" t="s">
        <v>276</v>
      </c>
      <c r="AC89" s="105"/>
    </row>
    <row r="90" spans="1:29" ht="16" x14ac:dyDescent="0.2">
      <c r="A90" s="23" t="s">
        <v>59</v>
      </c>
      <c r="B90" s="23" t="s">
        <v>286</v>
      </c>
      <c r="C90" s="24" t="s">
        <v>287</v>
      </c>
      <c r="D90" s="59"/>
      <c r="E90" s="11"/>
      <c r="F90" s="26"/>
      <c r="G90" s="26"/>
      <c r="H90" s="26"/>
      <c r="I90" s="11"/>
      <c r="J90" s="26"/>
      <c r="K90" s="26"/>
      <c r="L90" s="26"/>
      <c r="M90" s="11"/>
      <c r="N90" s="26"/>
      <c r="O90" s="26"/>
      <c r="P90" s="26"/>
      <c r="Q90" s="11"/>
      <c r="R90" s="26"/>
      <c r="S90" s="26"/>
      <c r="T90" s="5"/>
      <c r="U90" s="11"/>
      <c r="V90" s="25"/>
      <c r="W90" s="28"/>
      <c r="X90" s="29">
        <v>1380</v>
      </c>
      <c r="Y90" s="30"/>
      <c r="Z90" s="29"/>
      <c r="AA90" s="29"/>
      <c r="AB90" s="91"/>
    </row>
    <row r="91" spans="1:29" s="72" customFormat="1" ht="16" x14ac:dyDescent="0.2">
      <c r="A91" s="63"/>
      <c r="B91" s="64"/>
      <c r="C91" s="65"/>
      <c r="D91" s="66"/>
      <c r="E91" s="67"/>
      <c r="F91" s="67"/>
      <c r="G91" s="67"/>
      <c r="H91" s="67"/>
      <c r="I91" s="67"/>
      <c r="J91" s="67"/>
      <c r="K91" s="67"/>
      <c r="L91" s="67"/>
      <c r="M91" s="67"/>
      <c r="N91" s="67"/>
      <c r="O91" s="67"/>
      <c r="P91" s="67"/>
      <c r="Q91" s="67"/>
      <c r="R91" s="67"/>
      <c r="S91" s="67"/>
      <c r="T91" s="67"/>
      <c r="U91" s="67"/>
      <c r="V91" s="68"/>
      <c r="W91" s="69"/>
      <c r="X91" s="70">
        <f>+X8+X22+X44+X66</f>
        <v>2741773.0025145845</v>
      </c>
      <c r="Y91" s="71">
        <f>+Y8+Y22+Y44+Y66</f>
        <v>1545117.9200000002</v>
      </c>
      <c r="Z91" s="70">
        <f>+Z8+Z22+Z44+Z66</f>
        <v>275080</v>
      </c>
      <c r="AA91" s="70"/>
      <c r="AB91" s="92"/>
    </row>
    <row r="92" spans="1:29" x14ac:dyDescent="0.2">
      <c r="V92" s="73"/>
      <c r="W92" s="74"/>
      <c r="X92" s="75"/>
      <c r="Y92" s="76">
        <f>+Y91/X103</f>
        <v>0.29944894358793084</v>
      </c>
      <c r="Z92" s="77"/>
      <c r="AA92" s="77"/>
      <c r="AB92" s="73"/>
    </row>
    <row r="93" spans="1:29" ht="16" hidden="1" x14ac:dyDescent="0.2">
      <c r="V93" s="73"/>
      <c r="W93" s="78" t="s">
        <v>288</v>
      </c>
      <c r="X93" s="77"/>
      <c r="Y93" s="73"/>
      <c r="Z93" s="77"/>
      <c r="AA93" s="77"/>
      <c r="AB93" s="73"/>
    </row>
    <row r="94" spans="1:29" ht="16" hidden="1" x14ac:dyDescent="0.2">
      <c r="V94" s="73"/>
      <c r="W94" s="74" t="s">
        <v>289</v>
      </c>
      <c r="X94" s="77">
        <f>Y91</f>
        <v>1545117.9200000002</v>
      </c>
      <c r="Y94" s="79">
        <f>X94*X102</f>
        <v>950247520.80000007</v>
      </c>
      <c r="Z94" s="77"/>
      <c r="AA94" s="77"/>
      <c r="AB94" s="73"/>
    </row>
    <row r="95" spans="1:29" ht="16" hidden="1" x14ac:dyDescent="0.2">
      <c r="V95" s="73"/>
      <c r="W95" s="74" t="s">
        <v>290</v>
      </c>
      <c r="X95" s="77">
        <f>Z91</f>
        <v>275080</v>
      </c>
      <c r="Y95" s="79"/>
      <c r="Z95" s="77"/>
      <c r="AA95" s="77"/>
      <c r="AB95" s="73"/>
    </row>
    <row r="96" spans="1:29" ht="16" hidden="1" x14ac:dyDescent="0.2">
      <c r="V96" s="73"/>
      <c r="W96" s="74" t="s">
        <v>291</v>
      </c>
      <c r="X96" s="77">
        <f>600000000/X102</f>
        <v>975609.75609756098</v>
      </c>
      <c r="Y96" s="79"/>
      <c r="Z96" s="77"/>
      <c r="AA96" s="77"/>
      <c r="AB96" s="73"/>
    </row>
    <row r="97" spans="1:28" ht="16" hidden="1" x14ac:dyDescent="0.2">
      <c r="V97" s="73"/>
      <c r="W97" s="74" t="s">
        <v>292</v>
      </c>
      <c r="X97" s="77">
        <f>+SUM(X94:X96)</f>
        <v>2795807.6760975611</v>
      </c>
      <c r="Y97" s="79"/>
      <c r="Z97" s="77"/>
      <c r="AA97" s="77"/>
      <c r="AB97" s="73"/>
    </row>
    <row r="98" spans="1:28" ht="16" hidden="1" x14ac:dyDescent="0.2">
      <c r="V98" s="73"/>
      <c r="W98" s="74" t="s">
        <v>293</v>
      </c>
      <c r="X98" s="77">
        <f>X91</f>
        <v>2741773.0025145845</v>
      </c>
      <c r="Y98" s="79"/>
      <c r="Z98" s="77"/>
      <c r="AA98" s="77"/>
      <c r="AB98" s="73"/>
    </row>
    <row r="99" spans="1:28" ht="16" hidden="1" x14ac:dyDescent="0.2">
      <c r="V99" s="73"/>
      <c r="W99" s="80" t="s">
        <v>294</v>
      </c>
      <c r="X99" s="81">
        <f>X97-X98</f>
        <v>54034.673582976684</v>
      </c>
      <c r="Y99" s="81">
        <f>[1]PTAB_24_V1!X158</f>
        <v>-723852.99192802887</v>
      </c>
      <c r="Z99" s="82">
        <f>X99-Y99</f>
        <v>777887.66551100556</v>
      </c>
      <c r="AA99" s="82"/>
      <c r="AB99" s="73"/>
    </row>
    <row r="100" spans="1:28" ht="16" hidden="1" x14ac:dyDescent="0.2">
      <c r="V100" s="73"/>
      <c r="W100" s="80" t="s">
        <v>295</v>
      </c>
      <c r="X100" s="79">
        <f>X99*615</f>
        <v>33231324.253530659</v>
      </c>
      <c r="Y100" s="79"/>
      <c r="Z100" s="77"/>
      <c r="AA100" s="77"/>
      <c r="AB100" s="73"/>
    </row>
    <row r="101" spans="1:28" hidden="1" x14ac:dyDescent="0.2"/>
    <row r="102" spans="1:28" s="84" customFormat="1" ht="16" hidden="1" x14ac:dyDescent="0.2">
      <c r="A102"/>
      <c r="B102"/>
      <c r="C102"/>
      <c r="D102"/>
      <c r="E102"/>
      <c r="F102"/>
      <c r="G102"/>
      <c r="H102"/>
      <c r="I102"/>
      <c r="J102"/>
      <c r="K102"/>
      <c r="L102"/>
      <c r="M102"/>
      <c r="N102"/>
      <c r="O102"/>
      <c r="P102"/>
      <c r="Q102"/>
      <c r="R102"/>
      <c r="S102"/>
      <c r="T102"/>
      <c r="U102"/>
      <c r="V102"/>
      <c r="W102" s="86" t="s">
        <v>296</v>
      </c>
      <c r="X102" s="83">
        <v>615</v>
      </c>
      <c r="Y102" s="83" t="s">
        <v>297</v>
      </c>
      <c r="AB102"/>
    </row>
    <row r="103" spans="1:28" s="84" customFormat="1" ht="16" hidden="1" x14ac:dyDescent="0.2">
      <c r="A103"/>
      <c r="B103"/>
      <c r="C103"/>
      <c r="D103"/>
      <c r="E103"/>
      <c r="F103"/>
      <c r="G103"/>
      <c r="H103"/>
      <c r="I103"/>
      <c r="J103"/>
      <c r="K103"/>
      <c r="L103"/>
      <c r="M103"/>
      <c r="N103"/>
      <c r="O103"/>
      <c r="P103"/>
      <c r="Q103"/>
      <c r="R103"/>
      <c r="S103"/>
      <c r="T103"/>
      <c r="U103"/>
      <c r="V103"/>
      <c r="W103" s="86" t="s">
        <v>298</v>
      </c>
      <c r="X103" s="84">
        <v>5159871</v>
      </c>
      <c r="Y103" s="85"/>
      <c r="AB103"/>
    </row>
    <row r="104" spans="1:28" s="84" customFormat="1" ht="16" hidden="1" x14ac:dyDescent="0.2">
      <c r="A104"/>
      <c r="B104"/>
      <c r="C104"/>
      <c r="D104"/>
      <c r="E104"/>
      <c r="F104"/>
      <c r="G104"/>
      <c r="H104"/>
      <c r="I104"/>
      <c r="J104"/>
      <c r="K104"/>
      <c r="L104"/>
      <c r="M104"/>
      <c r="N104"/>
      <c r="O104"/>
      <c r="P104"/>
      <c r="Q104"/>
      <c r="R104"/>
      <c r="S104"/>
      <c r="T104"/>
      <c r="U104"/>
      <c r="V104"/>
      <c r="W104" s="86" t="s">
        <v>299</v>
      </c>
      <c r="X104" s="84">
        <f>+X103*X102</f>
        <v>3173320665</v>
      </c>
      <c r="Y104" s="85"/>
      <c r="AB104"/>
    </row>
    <row r="105" spans="1:28" s="84" customFormat="1" hidden="1" x14ac:dyDescent="0.2">
      <c r="A105"/>
      <c r="B105"/>
      <c r="C105"/>
      <c r="D105"/>
      <c r="E105"/>
      <c r="F105"/>
      <c r="G105"/>
      <c r="H105"/>
      <c r="I105"/>
      <c r="J105"/>
      <c r="K105"/>
      <c r="L105"/>
      <c r="M105"/>
      <c r="N105"/>
      <c r="O105"/>
      <c r="P105"/>
      <c r="Q105"/>
      <c r="R105"/>
      <c r="S105"/>
      <c r="T105"/>
      <c r="U105"/>
      <c r="V105"/>
      <c r="W105" s="83"/>
      <c r="Y105" s="85"/>
      <c r="AB105"/>
    </row>
    <row r="106" spans="1:28" s="84" customFormat="1" hidden="1" x14ac:dyDescent="0.2">
      <c r="A106"/>
      <c r="B106"/>
      <c r="C106"/>
      <c r="D106"/>
      <c r="E106"/>
      <c r="F106"/>
      <c r="G106"/>
      <c r="H106"/>
      <c r="I106"/>
      <c r="J106"/>
      <c r="K106"/>
      <c r="L106"/>
      <c r="M106"/>
      <c r="N106"/>
      <c r="O106"/>
      <c r="P106"/>
      <c r="Q106"/>
      <c r="R106"/>
      <c r="S106"/>
      <c r="T106"/>
      <c r="U106"/>
      <c r="V106"/>
      <c r="W106" s="83"/>
      <c r="X106" s="87"/>
      <c r="Y106" s="85"/>
      <c r="AB106"/>
    </row>
    <row r="107" spans="1:28" s="84" customFormat="1" ht="17" x14ac:dyDescent="0.2">
      <c r="A107" s="88"/>
      <c r="B107" s="88"/>
      <c r="C107"/>
      <c r="D107"/>
      <c r="E107"/>
      <c r="F107"/>
      <c r="G107"/>
      <c r="H107"/>
      <c r="I107"/>
      <c r="J107"/>
      <c r="K107"/>
      <c r="L107"/>
      <c r="M107"/>
      <c r="N107"/>
      <c r="O107"/>
      <c r="P107"/>
      <c r="Q107"/>
      <c r="R107"/>
      <c r="S107"/>
      <c r="T107"/>
      <c r="U107"/>
      <c r="V107"/>
      <c r="W107" s="109" t="s">
        <v>303</v>
      </c>
      <c r="X107" s="107" t="s">
        <v>302</v>
      </c>
      <c r="Y107" s="85"/>
      <c r="AB107"/>
    </row>
    <row r="108" spans="1:28" s="84" customFormat="1" ht="17" x14ac:dyDescent="0.2">
      <c r="A108" s="88"/>
      <c r="B108" s="88"/>
      <c r="C108"/>
      <c r="D108"/>
      <c r="E108"/>
      <c r="F108"/>
      <c r="G108"/>
      <c r="H108"/>
      <c r="I108"/>
      <c r="J108"/>
      <c r="K108"/>
      <c r="L108"/>
      <c r="M108"/>
      <c r="N108"/>
      <c r="O108"/>
      <c r="P108"/>
      <c r="Q108"/>
      <c r="R108"/>
      <c r="S108"/>
      <c r="T108"/>
      <c r="U108"/>
      <c r="V108"/>
      <c r="W108" s="109" t="s">
        <v>300</v>
      </c>
      <c r="X108" s="107" t="s">
        <v>301</v>
      </c>
      <c r="Y108" s="85"/>
      <c r="AB108"/>
    </row>
    <row r="109" spans="1:28" s="84" customFormat="1" x14ac:dyDescent="0.2">
      <c r="A109" s="88"/>
      <c r="B109" s="88"/>
      <c r="C109"/>
      <c r="D109"/>
      <c r="E109"/>
      <c r="F109"/>
      <c r="G109"/>
      <c r="H109"/>
      <c r="I109"/>
      <c r="J109"/>
      <c r="K109"/>
      <c r="L109"/>
      <c r="M109"/>
      <c r="N109"/>
      <c r="O109"/>
      <c r="P109"/>
      <c r="Q109"/>
      <c r="R109"/>
      <c r="S109"/>
      <c r="T109"/>
      <c r="U109"/>
      <c r="V109"/>
      <c r="W109" s="108" t="s">
        <v>303</v>
      </c>
      <c r="X109" s="110">
        <v>0.92</v>
      </c>
      <c r="Y109" s="85"/>
      <c r="AB109"/>
    </row>
    <row r="110" spans="1:28" s="84" customFormat="1" x14ac:dyDescent="0.2">
      <c r="A110" s="88"/>
      <c r="B110" s="88"/>
      <c r="C110"/>
      <c r="D110"/>
      <c r="E110"/>
      <c r="F110"/>
      <c r="G110"/>
      <c r="H110"/>
      <c r="I110"/>
      <c r="J110"/>
      <c r="K110"/>
      <c r="L110"/>
      <c r="M110"/>
      <c r="N110"/>
      <c r="O110"/>
      <c r="P110"/>
      <c r="Q110"/>
      <c r="R110"/>
      <c r="S110"/>
      <c r="T110"/>
      <c r="U110"/>
      <c r="V110"/>
      <c r="W110" s="83"/>
      <c r="X110" s="87"/>
      <c r="Y110" s="85"/>
      <c r="AB110"/>
    </row>
    <row r="111" spans="1:28" s="84" customFormat="1" x14ac:dyDescent="0.2">
      <c r="A111" s="88"/>
      <c r="B111" s="88"/>
      <c r="C111"/>
      <c r="D111"/>
      <c r="E111"/>
      <c r="F111"/>
      <c r="G111"/>
      <c r="H111"/>
      <c r="I111"/>
      <c r="J111"/>
      <c r="K111"/>
      <c r="L111"/>
      <c r="M111"/>
      <c r="N111"/>
      <c r="O111"/>
      <c r="P111"/>
      <c r="Q111"/>
      <c r="R111"/>
      <c r="S111"/>
      <c r="T111"/>
      <c r="U111"/>
      <c r="V111"/>
      <c r="W111" s="83"/>
      <c r="Y111" s="85"/>
      <c r="AB111"/>
    </row>
    <row r="113" spans="1:28" s="84" customFormat="1" x14ac:dyDescent="0.2">
      <c r="A113"/>
      <c r="B113"/>
      <c r="C113"/>
      <c r="D113"/>
      <c r="E113"/>
      <c r="F113"/>
      <c r="G113"/>
      <c r="H113"/>
      <c r="I113"/>
      <c r="J113"/>
      <c r="K113"/>
      <c r="L113"/>
      <c r="M113"/>
      <c r="N113"/>
      <c r="O113"/>
      <c r="P113"/>
      <c r="Q113"/>
      <c r="R113"/>
      <c r="S113"/>
      <c r="T113"/>
      <c r="U113"/>
      <c r="V113"/>
      <c r="W113" s="83"/>
      <c r="X113" s="89"/>
      <c r="Y113" s="85"/>
      <c r="AB113"/>
    </row>
  </sheetData>
  <mergeCells count="24">
    <mergeCell ref="A1:B1"/>
    <mergeCell ref="G1:AB1"/>
    <mergeCell ref="A2:B2"/>
    <mergeCell ref="G2:H2"/>
    <mergeCell ref="A3:B3"/>
    <mergeCell ref="E3:AB3"/>
    <mergeCell ref="A6:B7"/>
    <mergeCell ref="C6:C7"/>
    <mergeCell ref="D6:D7"/>
    <mergeCell ref="F6:H6"/>
    <mergeCell ref="J6:L6"/>
    <mergeCell ref="A4:B4"/>
    <mergeCell ref="G4:H4"/>
    <mergeCell ref="I4:AB4"/>
    <mergeCell ref="A5:B5"/>
    <mergeCell ref="E5:AB5"/>
    <mergeCell ref="Z6:Z7"/>
    <mergeCell ref="AB6:AB7"/>
    <mergeCell ref="N6:P6"/>
    <mergeCell ref="R6:T6"/>
    <mergeCell ref="V6:V7"/>
    <mergeCell ref="W6:W7"/>
    <mergeCell ref="X6:X7"/>
    <mergeCell ref="Y6:Y7"/>
  </mergeCells>
  <phoneticPr fontId="34"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0DD03-CD2F-4A11-B107-6A674BFB4975}">
  <dimension ref="A1:AB113"/>
  <sheetViews>
    <sheetView zoomScale="80" zoomScaleNormal="80" workbookViewId="0">
      <pane xSplit="2" ySplit="7" topLeftCell="G87" activePane="bottomRight" state="frozen"/>
      <selection pane="topRight" activeCell="C1" sqref="C1"/>
      <selection pane="bottomLeft" activeCell="A8" sqref="A8"/>
      <selection pane="bottomRight" activeCell="W89" sqref="W89"/>
    </sheetView>
  </sheetViews>
  <sheetFormatPr baseColWidth="10" defaultColWidth="8.5" defaultRowHeight="15" x14ac:dyDescent="0.2"/>
  <cols>
    <col min="1" max="1" width="10.1640625" customWidth="1"/>
    <col min="2" max="2" width="44.5" customWidth="1"/>
    <col min="3" max="3" width="52.5" customWidth="1"/>
    <col min="4" max="4" width="45.1640625" customWidth="1"/>
    <col min="5" max="5" width="3.1640625" customWidth="1"/>
    <col min="6" max="6" width="3.6640625" bestFit="1" customWidth="1"/>
    <col min="7" max="7" width="4.1640625" bestFit="1" customWidth="1"/>
    <col min="8" max="8" width="4.5" bestFit="1" customWidth="1"/>
    <col min="9" max="9" width="3.83203125" customWidth="1"/>
    <col min="10" max="10" width="4.1640625" bestFit="1" customWidth="1"/>
    <col min="11" max="11" width="4.33203125" bestFit="1" customWidth="1"/>
    <col min="12" max="12" width="3.33203125" bestFit="1" customWidth="1"/>
    <col min="13" max="13" width="3.5" customWidth="1"/>
    <col min="14" max="14" width="3.33203125" bestFit="1" customWidth="1"/>
    <col min="15" max="15" width="5.1640625" bestFit="1" customWidth="1"/>
    <col min="16" max="16" width="4" bestFit="1" customWidth="1"/>
    <col min="17" max="17" width="3.5" customWidth="1"/>
    <col min="18" max="18" width="4" bestFit="1" customWidth="1"/>
    <col min="19" max="20" width="4.5" bestFit="1" customWidth="1"/>
    <col min="21" max="21" width="3.5" customWidth="1"/>
    <col min="22" max="22" width="36.5" customWidth="1"/>
    <col min="23" max="23" width="34.5" style="83" customWidth="1"/>
    <col min="24" max="24" width="14.5" style="84" customWidth="1"/>
    <col min="25" max="25" width="13.83203125" style="85" customWidth="1"/>
    <col min="26" max="26" width="14.83203125" style="84" customWidth="1"/>
    <col min="27" max="27" width="21.5" customWidth="1"/>
    <col min="28" max="28" width="120.83203125" customWidth="1"/>
  </cols>
  <sheetData>
    <row r="1" spans="1:28" s="2" customFormat="1" ht="16" x14ac:dyDescent="0.2">
      <c r="A1" s="127" t="s">
        <v>0</v>
      </c>
      <c r="B1" s="127"/>
      <c r="C1" s="1"/>
      <c r="E1" s="3"/>
      <c r="F1" s="4"/>
      <c r="G1" s="128"/>
      <c r="H1" s="128"/>
      <c r="I1" s="128"/>
      <c r="J1" s="128"/>
      <c r="K1" s="128"/>
      <c r="L1" s="128"/>
      <c r="M1" s="128"/>
      <c r="N1" s="128"/>
      <c r="O1" s="128"/>
      <c r="P1" s="128"/>
      <c r="Q1" s="128"/>
      <c r="R1" s="128"/>
      <c r="S1" s="128"/>
      <c r="T1" s="128"/>
      <c r="U1" s="128"/>
      <c r="V1" s="128"/>
      <c r="W1" s="128"/>
      <c r="X1" s="128"/>
      <c r="Y1" s="128"/>
      <c r="Z1" s="128"/>
      <c r="AA1" s="129"/>
    </row>
    <row r="2" spans="1:28" s="2" customFormat="1" ht="16" x14ac:dyDescent="0.2">
      <c r="A2" s="127" t="s">
        <v>1</v>
      </c>
      <c r="B2" s="127"/>
      <c r="E2" s="3"/>
      <c r="F2" s="5"/>
      <c r="G2" s="128" t="s">
        <v>2</v>
      </c>
      <c r="H2" s="128"/>
      <c r="I2" s="3"/>
      <c r="J2" s="3"/>
      <c r="K2" s="3"/>
      <c r="L2" s="3"/>
      <c r="M2" s="3"/>
      <c r="N2" s="3"/>
      <c r="O2" s="3"/>
      <c r="P2" s="3"/>
      <c r="Q2" s="3"/>
      <c r="R2" s="3"/>
      <c r="S2" s="3"/>
      <c r="T2" s="3"/>
      <c r="U2" s="3"/>
      <c r="V2" s="3"/>
      <c r="W2" s="6"/>
      <c r="X2" s="7"/>
      <c r="Y2" s="8"/>
      <c r="Z2" s="7"/>
      <c r="AA2" s="90"/>
    </row>
    <row r="3" spans="1:28" s="2" customFormat="1" ht="16" x14ac:dyDescent="0.2">
      <c r="A3" s="127" t="s">
        <v>3</v>
      </c>
      <c r="B3" s="127"/>
      <c r="E3" s="128"/>
      <c r="F3" s="128"/>
      <c r="G3" s="128"/>
      <c r="H3" s="128"/>
      <c r="I3" s="128"/>
      <c r="J3" s="128"/>
      <c r="K3" s="128"/>
      <c r="L3" s="128"/>
      <c r="M3" s="128"/>
      <c r="N3" s="128"/>
      <c r="O3" s="128"/>
      <c r="P3" s="128"/>
      <c r="Q3" s="128"/>
      <c r="R3" s="128"/>
      <c r="S3" s="128"/>
      <c r="T3" s="128"/>
      <c r="U3" s="128"/>
      <c r="V3" s="128"/>
      <c r="W3" s="128"/>
      <c r="X3" s="128"/>
      <c r="Y3" s="128"/>
      <c r="Z3" s="128"/>
      <c r="AA3" s="128"/>
    </row>
    <row r="4" spans="1:28" s="2" customFormat="1" ht="16" x14ac:dyDescent="0.2">
      <c r="A4" s="127" t="s">
        <v>4</v>
      </c>
      <c r="B4" s="127"/>
      <c r="E4" s="3"/>
      <c r="F4" s="9"/>
      <c r="G4" s="128" t="s">
        <v>5</v>
      </c>
      <c r="H4" s="128"/>
      <c r="I4" s="128"/>
      <c r="J4" s="128"/>
      <c r="K4" s="128"/>
      <c r="L4" s="128"/>
      <c r="M4" s="128"/>
      <c r="N4" s="128"/>
      <c r="O4" s="128"/>
      <c r="P4" s="128"/>
      <c r="Q4" s="128"/>
      <c r="R4" s="128"/>
      <c r="S4" s="128"/>
      <c r="T4" s="128"/>
      <c r="U4" s="128"/>
      <c r="V4" s="128"/>
      <c r="W4" s="128"/>
      <c r="X4" s="128"/>
      <c r="Y4" s="128"/>
      <c r="Z4" s="128"/>
      <c r="AA4" s="129"/>
    </row>
    <row r="5" spans="1:28" s="2" customFormat="1" ht="16" x14ac:dyDescent="0.2">
      <c r="A5" s="130" t="s">
        <v>6</v>
      </c>
      <c r="B5" s="130"/>
      <c r="C5" s="10"/>
      <c r="E5" s="131"/>
      <c r="F5" s="131"/>
      <c r="G5" s="131"/>
      <c r="H5" s="131"/>
      <c r="I5" s="131"/>
      <c r="J5" s="131"/>
      <c r="K5" s="131"/>
      <c r="L5" s="131"/>
      <c r="M5" s="131"/>
      <c r="N5" s="131"/>
      <c r="O5" s="131"/>
      <c r="P5" s="131"/>
      <c r="Q5" s="131"/>
      <c r="R5" s="131"/>
      <c r="S5" s="131"/>
      <c r="T5" s="131"/>
      <c r="U5" s="131"/>
      <c r="V5" s="131"/>
      <c r="W5" s="131"/>
      <c r="X5" s="131"/>
      <c r="Y5" s="131"/>
      <c r="Z5" s="131"/>
      <c r="AA5" s="132"/>
    </row>
    <row r="6" spans="1:28" s="12" customFormat="1" ht="16" x14ac:dyDescent="0.2">
      <c r="A6" s="133" t="s">
        <v>7</v>
      </c>
      <c r="B6" s="134"/>
      <c r="C6" s="137" t="s">
        <v>8</v>
      </c>
      <c r="D6" s="137" t="s">
        <v>9</v>
      </c>
      <c r="E6" s="11"/>
      <c r="F6" s="120" t="s">
        <v>10</v>
      </c>
      <c r="G6" s="121"/>
      <c r="H6" s="122"/>
      <c r="I6" s="11"/>
      <c r="J6" s="120" t="s">
        <v>11</v>
      </c>
      <c r="K6" s="121"/>
      <c r="L6" s="122"/>
      <c r="M6" s="11"/>
      <c r="N6" s="120" t="s">
        <v>12</v>
      </c>
      <c r="O6" s="121"/>
      <c r="P6" s="122"/>
      <c r="Q6" s="11"/>
      <c r="R6" s="120" t="s">
        <v>13</v>
      </c>
      <c r="S6" s="121"/>
      <c r="T6" s="122"/>
      <c r="U6" s="11"/>
      <c r="V6" s="123" t="s">
        <v>14</v>
      </c>
      <c r="W6" s="123" t="s">
        <v>15</v>
      </c>
      <c r="X6" s="116" t="s">
        <v>16</v>
      </c>
      <c r="Y6" s="125" t="s">
        <v>17</v>
      </c>
      <c r="Z6" s="116" t="s">
        <v>18</v>
      </c>
      <c r="AA6" s="118" t="s">
        <v>19</v>
      </c>
    </row>
    <row r="7" spans="1:28" s="12" customFormat="1" ht="16" x14ac:dyDescent="0.2">
      <c r="A7" s="135"/>
      <c r="B7" s="136"/>
      <c r="C7" s="138"/>
      <c r="D7" s="138"/>
      <c r="E7" s="11"/>
      <c r="F7" s="13" t="s">
        <v>20</v>
      </c>
      <c r="G7" s="13" t="s">
        <v>21</v>
      </c>
      <c r="H7" s="13" t="s">
        <v>22</v>
      </c>
      <c r="I7" s="11"/>
      <c r="J7" s="13" t="s">
        <v>23</v>
      </c>
      <c r="K7" s="13" t="s">
        <v>24</v>
      </c>
      <c r="L7" s="13" t="s">
        <v>25</v>
      </c>
      <c r="M7" s="11"/>
      <c r="N7" s="13" t="s">
        <v>26</v>
      </c>
      <c r="O7" s="13" t="s">
        <v>27</v>
      </c>
      <c r="P7" s="13" t="s">
        <v>28</v>
      </c>
      <c r="Q7" s="11"/>
      <c r="R7" s="13" t="s">
        <v>29</v>
      </c>
      <c r="S7" s="13" t="s">
        <v>30</v>
      </c>
      <c r="T7" s="13" t="s">
        <v>31</v>
      </c>
      <c r="U7" s="11"/>
      <c r="V7" s="124"/>
      <c r="W7" s="124"/>
      <c r="X7" s="117"/>
      <c r="Y7" s="126"/>
      <c r="Z7" s="117"/>
      <c r="AA7" s="119"/>
      <c r="AB7" s="100" t="s">
        <v>32</v>
      </c>
    </row>
    <row r="8" spans="1:28" ht="18" x14ac:dyDescent="0.2">
      <c r="A8" s="14" t="s">
        <v>33</v>
      </c>
      <c r="B8" s="14"/>
      <c r="C8" s="14"/>
      <c r="D8" s="14"/>
      <c r="E8" s="14"/>
      <c r="F8" s="14"/>
      <c r="G8" s="14"/>
      <c r="H8" s="14"/>
      <c r="I8" s="14"/>
      <c r="J8" s="14"/>
      <c r="K8" s="14"/>
      <c r="L8" s="14"/>
      <c r="M8" s="14"/>
      <c r="N8" s="14"/>
      <c r="O8" s="14"/>
      <c r="P8" s="14"/>
      <c r="Q8" s="14"/>
      <c r="R8" s="14"/>
      <c r="S8" s="14"/>
      <c r="T8" s="14"/>
      <c r="U8" s="14"/>
      <c r="V8" s="15"/>
      <c r="W8" s="16"/>
      <c r="X8" s="17">
        <f>+X9+X19</f>
        <v>257959.34959349589</v>
      </c>
      <c r="Y8" s="17">
        <f t="shared" ref="Y8:Z8" si="0">+Y9+Y19</f>
        <v>447085</v>
      </c>
      <c r="Z8" s="17">
        <f t="shared" si="0"/>
        <v>143000</v>
      </c>
      <c r="AA8" s="94"/>
      <c r="AB8" s="101"/>
    </row>
    <row r="9" spans="1:28" ht="16" x14ac:dyDescent="0.2">
      <c r="A9" s="18" t="s">
        <v>34</v>
      </c>
      <c r="B9" s="18"/>
      <c r="C9" s="18"/>
      <c r="D9" s="18"/>
      <c r="E9" s="18"/>
      <c r="F9" s="18"/>
      <c r="G9" s="18"/>
      <c r="H9" s="18"/>
      <c r="I9" s="18"/>
      <c r="J9" s="18"/>
      <c r="K9" s="18"/>
      <c r="L9" s="18"/>
      <c r="M9" s="18"/>
      <c r="N9" s="18"/>
      <c r="O9" s="18"/>
      <c r="P9" s="18"/>
      <c r="Q9" s="18"/>
      <c r="R9" s="18"/>
      <c r="S9" s="18"/>
      <c r="T9" s="18"/>
      <c r="U9" s="18"/>
      <c r="V9" s="19"/>
      <c r="W9" s="20"/>
      <c r="X9" s="21">
        <f>+SUM(X10:X18)</f>
        <v>192959.34959349589</v>
      </c>
      <c r="Y9" s="22">
        <f>+SUM(Y10:Y18)</f>
        <v>396028</v>
      </c>
      <c r="Z9" s="21">
        <f>+SUM(Z10:Z18)</f>
        <v>93000</v>
      </c>
      <c r="AA9" s="95"/>
      <c r="AB9" s="101"/>
    </row>
    <row r="10" spans="1:28" ht="56.5" customHeight="1" x14ac:dyDescent="0.2">
      <c r="A10" s="23" t="s">
        <v>35</v>
      </c>
      <c r="B10" s="23" t="s">
        <v>36</v>
      </c>
      <c r="C10" s="24" t="s">
        <v>37</v>
      </c>
      <c r="D10" s="25" t="s">
        <v>38</v>
      </c>
      <c r="E10" s="11"/>
      <c r="F10" s="26"/>
      <c r="G10" s="26"/>
      <c r="H10" s="5"/>
      <c r="I10" s="11"/>
      <c r="J10" s="26"/>
      <c r="K10" s="26"/>
      <c r="L10" s="5"/>
      <c r="M10" s="11"/>
      <c r="N10" s="26"/>
      <c r="O10" s="26"/>
      <c r="P10" s="5"/>
      <c r="Q10" s="11"/>
      <c r="R10" s="26"/>
      <c r="S10" s="26"/>
      <c r="T10" s="5"/>
      <c r="U10" s="11"/>
      <c r="V10" s="27" t="s">
        <v>39</v>
      </c>
      <c r="W10" s="28" t="s">
        <v>40</v>
      </c>
      <c r="X10" s="29">
        <v>45000</v>
      </c>
      <c r="Y10" s="30"/>
      <c r="Z10" s="29">
        <v>20000</v>
      </c>
      <c r="AA10" s="96" t="s">
        <v>41</v>
      </c>
      <c r="AB10" s="101"/>
    </row>
    <row r="11" spans="1:28" ht="45" x14ac:dyDescent="0.2">
      <c r="A11" s="23" t="s">
        <v>42</v>
      </c>
      <c r="B11" s="23" t="s">
        <v>43</v>
      </c>
      <c r="C11" s="24" t="s">
        <v>44</v>
      </c>
      <c r="D11" s="25" t="s">
        <v>45</v>
      </c>
      <c r="E11" s="11"/>
      <c r="F11" s="5"/>
      <c r="G11" s="26"/>
      <c r="H11" s="26"/>
      <c r="I11" s="11"/>
      <c r="J11" s="5"/>
      <c r="K11" s="26"/>
      <c r="L11" s="26"/>
      <c r="M11" s="11"/>
      <c r="N11" s="26"/>
      <c r="O11" s="5"/>
      <c r="P11" s="26"/>
      <c r="Q11" s="11"/>
      <c r="R11" s="26"/>
      <c r="S11" s="5"/>
      <c r="T11" s="26"/>
      <c r="U11" s="11"/>
      <c r="V11" s="27" t="s">
        <v>46</v>
      </c>
      <c r="W11" s="28" t="s">
        <v>47</v>
      </c>
      <c r="X11" s="29">
        <f>60000*12*40/615</f>
        <v>46829.268292682929</v>
      </c>
      <c r="Y11" s="30">
        <v>216701</v>
      </c>
      <c r="Z11" s="29">
        <v>25000</v>
      </c>
      <c r="AA11" s="96" t="s">
        <v>48</v>
      </c>
      <c r="AB11" s="101"/>
    </row>
    <row r="12" spans="1:28" ht="45" x14ac:dyDescent="0.2">
      <c r="A12" s="23" t="s">
        <v>49</v>
      </c>
      <c r="B12" s="23" t="s">
        <v>50</v>
      </c>
      <c r="C12" s="24" t="s">
        <v>51</v>
      </c>
      <c r="D12" s="25"/>
      <c r="E12" s="11"/>
      <c r="F12" s="5"/>
      <c r="G12" s="26"/>
      <c r="H12" s="26"/>
      <c r="I12" s="11"/>
      <c r="J12" s="5"/>
      <c r="K12" s="26"/>
      <c r="L12" s="26"/>
      <c r="M12" s="11"/>
      <c r="N12" s="26"/>
      <c r="O12" s="5"/>
      <c r="P12" s="26"/>
      <c r="Q12" s="11"/>
      <c r="R12" s="26"/>
      <c r="S12" s="5"/>
      <c r="T12" s="26"/>
      <c r="U12" s="11"/>
      <c r="V12" s="27" t="s">
        <v>52</v>
      </c>
      <c r="W12" s="28" t="s">
        <v>53</v>
      </c>
      <c r="X12" s="29">
        <f>150000*7*12/615</f>
        <v>20487.804878048781</v>
      </c>
      <c r="Y12" s="30">
        <v>90517</v>
      </c>
      <c r="Z12" s="29">
        <v>10000</v>
      </c>
      <c r="AA12" s="96" t="s">
        <v>48</v>
      </c>
      <c r="AB12" s="101"/>
    </row>
    <row r="13" spans="1:28" ht="45" x14ac:dyDescent="0.2">
      <c r="A13" s="23" t="s">
        <v>54</v>
      </c>
      <c r="B13" s="23" t="s">
        <v>55</v>
      </c>
      <c r="C13" s="24" t="s">
        <v>56</v>
      </c>
      <c r="D13" s="25" t="s">
        <v>45</v>
      </c>
      <c r="E13" s="11"/>
      <c r="F13" s="26"/>
      <c r="G13" s="26"/>
      <c r="H13" s="26"/>
      <c r="I13" s="11"/>
      <c r="J13" s="26"/>
      <c r="K13" s="26"/>
      <c r="L13" s="5"/>
      <c r="M13" s="11"/>
      <c r="N13" s="26"/>
      <c r="O13" s="26"/>
      <c r="P13" s="26"/>
      <c r="Q13" s="11"/>
      <c r="R13" s="26"/>
      <c r="S13" s="26"/>
      <c r="T13" s="26"/>
      <c r="U13" s="11"/>
      <c r="V13" s="27" t="s">
        <v>57</v>
      </c>
      <c r="W13" s="28" t="s">
        <v>58</v>
      </c>
      <c r="X13" s="29">
        <f>15*900000/615</f>
        <v>21951.219512195123</v>
      </c>
      <c r="Y13" s="30"/>
      <c r="Z13" s="29">
        <v>10000</v>
      </c>
      <c r="AA13" s="96" t="s">
        <v>48</v>
      </c>
      <c r="AB13" s="101"/>
    </row>
    <row r="14" spans="1:28" s="37" customFormat="1" ht="45" x14ac:dyDescent="0.2">
      <c r="A14" s="23" t="s">
        <v>59</v>
      </c>
      <c r="B14" s="31" t="s">
        <v>60</v>
      </c>
      <c r="C14" s="32" t="s">
        <v>56</v>
      </c>
      <c r="D14" s="33"/>
      <c r="E14" s="11"/>
      <c r="F14" s="26"/>
      <c r="G14" s="26"/>
      <c r="H14" s="26"/>
      <c r="I14" s="11"/>
      <c r="J14" s="26"/>
      <c r="K14" s="26"/>
      <c r="L14" s="5"/>
      <c r="M14" s="11"/>
      <c r="N14" s="26"/>
      <c r="O14" s="26"/>
      <c r="P14" s="26"/>
      <c r="Q14" s="11"/>
      <c r="R14" s="26"/>
      <c r="S14" s="26"/>
      <c r="T14" s="26"/>
      <c r="U14" s="11"/>
      <c r="V14" s="34" t="s">
        <v>57</v>
      </c>
      <c r="W14" s="28" t="s">
        <v>58</v>
      </c>
      <c r="X14" s="35">
        <f>7*1000000/615</f>
        <v>11382.113821138211</v>
      </c>
      <c r="Y14" s="36"/>
      <c r="Z14" s="35">
        <v>10000</v>
      </c>
      <c r="AA14" s="96" t="s">
        <v>48</v>
      </c>
      <c r="AB14" s="102"/>
    </row>
    <row r="15" spans="1:28" ht="45" x14ac:dyDescent="0.2">
      <c r="A15" s="23" t="s">
        <v>61</v>
      </c>
      <c r="B15" s="23" t="s">
        <v>62</v>
      </c>
      <c r="C15" s="24" t="s">
        <v>63</v>
      </c>
      <c r="D15" s="25" t="s">
        <v>45</v>
      </c>
      <c r="E15" s="11"/>
      <c r="F15" s="5"/>
      <c r="G15" s="26"/>
      <c r="H15" s="26"/>
      <c r="I15" s="11"/>
      <c r="J15" s="26"/>
      <c r="K15" s="26"/>
      <c r="L15" s="26"/>
      <c r="M15" s="11"/>
      <c r="N15" s="26"/>
      <c r="O15" s="26"/>
      <c r="P15" s="26"/>
      <c r="Q15" s="11"/>
      <c r="R15" s="26"/>
      <c r="S15" s="26"/>
      <c r="T15" s="26"/>
      <c r="U15" s="11"/>
      <c r="V15" s="27" t="s">
        <v>64</v>
      </c>
      <c r="W15" s="28" t="s">
        <v>65</v>
      </c>
      <c r="X15" s="29">
        <f>50000*0.040650406504065</f>
        <v>2032.52032520325</v>
      </c>
      <c r="Y15" s="30">
        <v>88810</v>
      </c>
      <c r="Z15" s="29">
        <v>1000</v>
      </c>
      <c r="AA15" s="96" t="s">
        <v>66</v>
      </c>
      <c r="AB15" s="101"/>
    </row>
    <row r="16" spans="1:28" ht="34" x14ac:dyDescent="0.2">
      <c r="A16" s="23" t="s">
        <v>67</v>
      </c>
      <c r="B16" s="23" t="s">
        <v>68</v>
      </c>
      <c r="C16" s="24" t="s">
        <v>69</v>
      </c>
      <c r="D16" s="25"/>
      <c r="E16" s="11"/>
      <c r="F16" s="26"/>
      <c r="G16" s="26"/>
      <c r="H16" s="26"/>
      <c r="I16" s="11"/>
      <c r="J16" s="26"/>
      <c r="K16" s="26"/>
      <c r="L16" s="26"/>
      <c r="M16" s="11"/>
      <c r="N16" s="5"/>
      <c r="O16" s="26"/>
      <c r="P16" s="26"/>
      <c r="Q16" s="11"/>
      <c r="R16" s="26"/>
      <c r="S16" s="26"/>
      <c r="T16" s="5"/>
      <c r="U16" s="11"/>
      <c r="V16" s="27" t="s">
        <v>70</v>
      </c>
      <c r="W16" s="28" t="s">
        <v>71</v>
      </c>
      <c r="X16" s="29">
        <f>50000*30*0.0195121951219512</f>
        <v>29268.292682926796</v>
      </c>
      <c r="Y16" s="30"/>
      <c r="Z16" s="29">
        <v>10000</v>
      </c>
      <c r="AA16" s="96" t="s">
        <v>72</v>
      </c>
      <c r="AB16" s="101"/>
    </row>
    <row r="17" spans="1:28" s="37" customFormat="1" ht="51" x14ac:dyDescent="0.2">
      <c r="A17" s="23" t="s">
        <v>73</v>
      </c>
      <c r="B17" s="23" t="s">
        <v>74</v>
      </c>
      <c r="C17" s="24" t="s">
        <v>75</v>
      </c>
      <c r="D17" s="25"/>
      <c r="E17" s="11"/>
      <c r="F17" s="5"/>
      <c r="G17" s="38"/>
      <c r="H17" s="38"/>
      <c r="I17" s="11"/>
      <c r="J17" s="38"/>
      <c r="K17" s="38"/>
      <c r="L17" s="38"/>
      <c r="M17" s="11"/>
      <c r="N17" s="38"/>
      <c r="O17" s="38"/>
      <c r="P17" s="38"/>
      <c r="Q17" s="11"/>
      <c r="R17" s="38"/>
      <c r="S17" s="5"/>
      <c r="T17" s="5"/>
      <c r="U17" s="11"/>
      <c r="V17" s="27" t="s">
        <v>76</v>
      </c>
      <c r="W17" s="39" t="s">
        <v>77</v>
      </c>
      <c r="X17" s="40">
        <f>400000*20/615</f>
        <v>13008.130081300813</v>
      </c>
      <c r="Y17" s="41"/>
      <c r="Z17" s="40">
        <v>5000</v>
      </c>
      <c r="AA17" s="96" t="s">
        <v>48</v>
      </c>
      <c r="AB17" s="102"/>
    </row>
    <row r="18" spans="1:28" ht="34" x14ac:dyDescent="0.2">
      <c r="A18" s="23" t="s">
        <v>78</v>
      </c>
      <c r="B18" s="23" t="s">
        <v>79</v>
      </c>
      <c r="C18" s="24" t="s">
        <v>80</v>
      </c>
      <c r="D18" s="25" t="s">
        <v>81</v>
      </c>
      <c r="E18" s="11"/>
      <c r="F18" s="26"/>
      <c r="G18" s="26"/>
      <c r="H18" s="26"/>
      <c r="I18" s="11"/>
      <c r="J18" s="26"/>
      <c r="K18" s="26"/>
      <c r="L18" s="26"/>
      <c r="M18" s="11"/>
      <c r="N18" s="26"/>
      <c r="O18" s="5"/>
      <c r="Q18" s="11"/>
      <c r="R18" s="26"/>
      <c r="S18" s="26"/>
      <c r="T18" s="26"/>
      <c r="U18" s="11"/>
      <c r="V18" s="27" t="s">
        <v>82</v>
      </c>
      <c r="W18" s="28" t="s">
        <v>83</v>
      </c>
      <c r="X18" s="29">
        <v>3000</v>
      </c>
      <c r="Y18" s="30"/>
      <c r="Z18" s="29">
        <v>2000</v>
      </c>
      <c r="AA18" s="96" t="s">
        <v>84</v>
      </c>
      <c r="AB18" s="101"/>
    </row>
    <row r="19" spans="1:28" ht="16" x14ac:dyDescent="0.2">
      <c r="A19" s="18" t="s">
        <v>85</v>
      </c>
      <c r="B19" s="18"/>
      <c r="C19" s="18"/>
      <c r="D19" s="18"/>
      <c r="E19" s="18"/>
      <c r="F19" s="18"/>
      <c r="G19" s="18"/>
      <c r="H19" s="18"/>
      <c r="I19" s="18"/>
      <c r="J19" s="18"/>
      <c r="K19" s="18"/>
      <c r="L19" s="18"/>
      <c r="M19" s="18"/>
      <c r="N19" s="18"/>
      <c r="O19" s="18"/>
      <c r="P19" s="18"/>
      <c r="Q19" s="18"/>
      <c r="R19" s="18"/>
      <c r="S19" s="18"/>
      <c r="T19" s="18"/>
      <c r="U19" s="18"/>
      <c r="V19" s="19"/>
      <c r="W19" s="20"/>
      <c r="X19" s="21">
        <f>+SUM(X20:X21)</f>
        <v>65000</v>
      </c>
      <c r="Y19" s="22">
        <f>+SUM(Y21:Y21)</f>
        <v>51057</v>
      </c>
      <c r="Z19" s="21">
        <f>+SUM(Z20:Z21)</f>
        <v>50000</v>
      </c>
      <c r="AA19" s="97"/>
      <c r="AB19" s="101"/>
    </row>
    <row r="20" spans="1:28" ht="34" x14ac:dyDescent="0.2">
      <c r="A20" s="23" t="s">
        <v>35</v>
      </c>
      <c r="B20" s="23" t="s">
        <v>86</v>
      </c>
      <c r="C20" s="24" t="s">
        <v>87</v>
      </c>
      <c r="D20" s="25" t="s">
        <v>88</v>
      </c>
      <c r="E20" s="11"/>
      <c r="F20" s="26"/>
      <c r="G20" s="26"/>
      <c r="H20" s="26"/>
      <c r="I20" s="11"/>
      <c r="J20" s="5"/>
      <c r="K20" s="26"/>
      <c r="L20" s="26"/>
      <c r="M20" s="11"/>
      <c r="N20" s="26"/>
      <c r="O20" s="26"/>
      <c r="P20" s="26"/>
      <c r="Q20" s="11"/>
      <c r="R20" s="26"/>
      <c r="S20" s="26"/>
      <c r="T20" s="26"/>
      <c r="U20" s="11"/>
      <c r="V20" s="27" t="s">
        <v>89</v>
      </c>
      <c r="W20" s="28" t="s">
        <v>90</v>
      </c>
      <c r="X20" s="29">
        <v>5000</v>
      </c>
      <c r="Y20" s="42"/>
      <c r="Z20" s="29"/>
      <c r="AA20" s="96" t="s">
        <v>91</v>
      </c>
      <c r="AB20" s="101"/>
    </row>
    <row r="21" spans="1:28" ht="34" x14ac:dyDescent="0.2">
      <c r="A21" s="23" t="s">
        <v>42</v>
      </c>
      <c r="B21" s="23" t="s">
        <v>92</v>
      </c>
      <c r="C21" s="24" t="s">
        <v>93</v>
      </c>
      <c r="D21" s="25" t="s">
        <v>94</v>
      </c>
      <c r="E21" s="11"/>
      <c r="F21" s="26"/>
      <c r="G21" s="26"/>
      <c r="H21" s="26"/>
      <c r="I21" s="11"/>
      <c r="J21" s="5"/>
      <c r="K21" s="26"/>
      <c r="L21" s="26"/>
      <c r="M21" s="11"/>
      <c r="N21" s="26"/>
      <c r="O21" s="26"/>
      <c r="P21" s="26"/>
      <c r="Q21" s="11"/>
      <c r="R21" s="26"/>
      <c r="S21" s="26"/>
      <c r="T21" s="26"/>
      <c r="U21" s="11"/>
      <c r="V21" s="27" t="s">
        <v>89</v>
      </c>
      <c r="W21" s="28" t="s">
        <v>90</v>
      </c>
      <c r="X21" s="29">
        <v>60000</v>
      </c>
      <c r="Y21" s="30">
        <v>51057</v>
      </c>
      <c r="Z21" s="29">
        <v>50000</v>
      </c>
      <c r="AA21" s="96" t="s">
        <v>91</v>
      </c>
      <c r="AB21" s="101"/>
    </row>
    <row r="22" spans="1:28" ht="18" x14ac:dyDescent="0.2">
      <c r="A22" s="43" t="s">
        <v>95</v>
      </c>
      <c r="B22" s="43"/>
      <c r="C22" s="43"/>
      <c r="D22" s="43"/>
      <c r="E22" s="43"/>
      <c r="F22" s="43"/>
      <c r="G22" s="43"/>
      <c r="H22" s="43"/>
      <c r="I22" s="43"/>
      <c r="J22" s="43"/>
      <c r="K22" s="43"/>
      <c r="L22" s="43"/>
      <c r="M22" s="43"/>
      <c r="N22" s="43"/>
      <c r="O22" s="43"/>
      <c r="P22" s="43"/>
      <c r="Q22" s="43"/>
      <c r="R22" s="43"/>
      <c r="S22" s="43"/>
      <c r="T22" s="43"/>
      <c r="U22" s="43"/>
      <c r="V22" s="44"/>
      <c r="W22" s="45"/>
      <c r="X22" s="46">
        <f>+X23+X27+X32+X40</f>
        <v>250560.9756097561</v>
      </c>
      <c r="Y22" s="46">
        <f t="shared" ref="Y22:Z22" si="1">+Y23+Y27+Y32+Y40</f>
        <v>663597</v>
      </c>
      <c r="Z22" s="46">
        <f t="shared" si="1"/>
        <v>65000</v>
      </c>
      <c r="AA22" s="98"/>
      <c r="AB22" s="101"/>
    </row>
    <row r="23" spans="1:28" ht="16" x14ac:dyDescent="0.2">
      <c r="A23" s="18" t="s">
        <v>96</v>
      </c>
      <c r="B23" s="18"/>
      <c r="C23" s="18"/>
      <c r="D23" s="18"/>
      <c r="E23" s="18"/>
      <c r="F23" s="18"/>
      <c r="G23" s="18"/>
      <c r="H23" s="18"/>
      <c r="I23" s="18"/>
      <c r="J23" s="18"/>
      <c r="K23" s="18"/>
      <c r="L23" s="18"/>
      <c r="M23" s="18"/>
      <c r="N23" s="18"/>
      <c r="O23" s="18"/>
      <c r="P23" s="18"/>
      <c r="Q23" s="18"/>
      <c r="R23" s="18"/>
      <c r="S23" s="18"/>
      <c r="T23" s="18"/>
      <c r="U23" s="18"/>
      <c r="V23" s="19"/>
      <c r="W23" s="20"/>
      <c r="X23" s="21">
        <f>+SUM(X24:X26)</f>
        <v>33000</v>
      </c>
      <c r="Y23" s="22">
        <f>+SUM(Y24:Y24)</f>
        <v>0</v>
      </c>
      <c r="Z23" s="21">
        <f>+SUM(Z24:Z24)</f>
        <v>10000</v>
      </c>
      <c r="AA23" s="97"/>
      <c r="AB23" s="101"/>
    </row>
    <row r="24" spans="1:28" ht="34" x14ac:dyDescent="0.2">
      <c r="A24" s="23" t="s">
        <v>35</v>
      </c>
      <c r="B24" s="23" t="s">
        <v>97</v>
      </c>
      <c r="C24" s="24" t="s">
        <v>98</v>
      </c>
      <c r="D24" s="25"/>
      <c r="E24" s="11"/>
      <c r="F24" s="26"/>
      <c r="G24" s="26"/>
      <c r="H24" s="26"/>
      <c r="I24" s="11"/>
      <c r="J24" s="26"/>
      <c r="K24" s="26"/>
      <c r="L24" s="26"/>
      <c r="M24" s="11"/>
      <c r="N24" s="26"/>
      <c r="O24" s="26"/>
      <c r="P24" s="26"/>
      <c r="Q24" s="11"/>
      <c r="R24" s="5"/>
      <c r="S24" s="26"/>
      <c r="T24" s="26"/>
      <c r="U24" s="11"/>
      <c r="V24" s="27" t="s">
        <v>99</v>
      </c>
      <c r="W24" s="28"/>
      <c r="X24" s="29">
        <v>20000</v>
      </c>
      <c r="Y24" s="30"/>
      <c r="Z24" s="29">
        <v>10000</v>
      </c>
      <c r="AA24" s="99" t="s">
        <v>100</v>
      </c>
      <c r="AB24" s="101"/>
    </row>
    <row r="25" spans="1:28" ht="30.75" customHeight="1" x14ac:dyDescent="0.2">
      <c r="A25" s="23" t="s">
        <v>42</v>
      </c>
      <c r="B25" s="23" t="s">
        <v>101</v>
      </c>
      <c r="C25" s="24" t="s">
        <v>102</v>
      </c>
      <c r="D25" s="25"/>
      <c r="E25" s="11"/>
      <c r="F25" s="26"/>
      <c r="G25" s="26"/>
      <c r="H25" s="26"/>
      <c r="I25" s="11"/>
      <c r="J25" s="26"/>
      <c r="K25" s="26"/>
      <c r="L25" s="26"/>
      <c r="M25" s="11"/>
      <c r="N25" s="26"/>
      <c r="O25" s="26"/>
      <c r="P25" s="26"/>
      <c r="Q25" s="11"/>
      <c r="R25" s="5"/>
      <c r="S25" s="26"/>
      <c r="T25" s="26"/>
      <c r="U25" s="11"/>
      <c r="V25" s="27" t="s">
        <v>103</v>
      </c>
      <c r="W25" s="28"/>
      <c r="X25" s="29">
        <v>8000</v>
      </c>
      <c r="Y25" s="30"/>
      <c r="Z25" s="29"/>
      <c r="AA25" s="99"/>
      <c r="AB25" s="101"/>
    </row>
    <row r="26" spans="1:28" ht="51" x14ac:dyDescent="0.2">
      <c r="A26" s="23" t="s">
        <v>49</v>
      </c>
      <c r="B26" s="23" t="s">
        <v>104</v>
      </c>
      <c r="C26" s="24" t="s">
        <v>105</v>
      </c>
      <c r="D26" s="25"/>
      <c r="E26" s="11"/>
      <c r="F26" s="26"/>
      <c r="G26" s="26"/>
      <c r="H26" s="26"/>
      <c r="I26" s="11"/>
      <c r="J26" s="26"/>
      <c r="K26" s="26"/>
      <c r="L26" s="26"/>
      <c r="M26" s="11"/>
      <c r="N26" s="26"/>
      <c r="O26" s="26"/>
      <c r="P26" s="26"/>
      <c r="Q26" s="11"/>
      <c r="R26" s="5"/>
      <c r="S26" s="26"/>
      <c r="T26" s="26"/>
      <c r="U26" s="11"/>
      <c r="V26" s="27" t="s">
        <v>106</v>
      </c>
      <c r="W26" s="28"/>
      <c r="X26" s="29">
        <v>5000</v>
      </c>
      <c r="Y26" s="30"/>
      <c r="Z26" s="29"/>
      <c r="AA26" s="99"/>
      <c r="AB26" s="101"/>
    </row>
    <row r="27" spans="1:28" ht="16" x14ac:dyDescent="0.2">
      <c r="A27" s="18" t="s">
        <v>107</v>
      </c>
      <c r="B27" s="18"/>
      <c r="C27" s="18"/>
      <c r="D27" s="18"/>
      <c r="E27" s="18"/>
      <c r="F27" s="18"/>
      <c r="G27" s="18"/>
      <c r="H27" s="18"/>
      <c r="I27" s="18"/>
      <c r="J27" s="18"/>
      <c r="K27" s="18"/>
      <c r="L27" s="18"/>
      <c r="M27" s="18"/>
      <c r="N27" s="18"/>
      <c r="O27" s="18"/>
      <c r="P27" s="18"/>
      <c r="Q27" s="18"/>
      <c r="R27" s="18"/>
      <c r="S27" s="18"/>
      <c r="T27" s="18"/>
      <c r="U27" s="18"/>
      <c r="V27" s="19"/>
      <c r="W27" s="20"/>
      <c r="X27" s="21">
        <f>+SUM(X28:X31)</f>
        <v>65000</v>
      </c>
      <c r="Y27" s="22">
        <f>+SUM(Y28:Y31)</f>
        <v>0</v>
      </c>
      <c r="Z27" s="21">
        <f>+SUM(Z28:Z31)</f>
        <v>25000</v>
      </c>
      <c r="AA27" s="97"/>
      <c r="AB27" s="101"/>
    </row>
    <row r="28" spans="1:28" ht="45" x14ac:dyDescent="0.2">
      <c r="A28" s="23" t="s">
        <v>35</v>
      </c>
      <c r="B28" s="23" t="s">
        <v>108</v>
      </c>
      <c r="C28" s="24" t="s">
        <v>109</v>
      </c>
      <c r="D28" s="25" t="s">
        <v>110</v>
      </c>
      <c r="E28" s="11"/>
      <c r="F28" s="26"/>
      <c r="G28" s="26"/>
      <c r="H28" s="26"/>
      <c r="I28" s="11"/>
      <c r="J28" s="26"/>
      <c r="K28" s="26"/>
      <c r="L28" s="26"/>
      <c r="M28" s="11"/>
      <c r="N28" s="5"/>
      <c r="O28" s="26"/>
      <c r="P28" s="26"/>
      <c r="Q28" s="11"/>
      <c r="R28" s="5"/>
      <c r="S28" s="26"/>
      <c r="T28" s="26"/>
      <c r="U28" s="11"/>
      <c r="V28" s="27" t="s">
        <v>111</v>
      </c>
      <c r="W28" s="28" t="s">
        <v>90</v>
      </c>
      <c r="X28" s="29">
        <v>15000</v>
      </c>
      <c r="Y28" s="30"/>
      <c r="Z28" s="29">
        <v>10000</v>
      </c>
      <c r="AA28" s="96" t="s">
        <v>112</v>
      </c>
      <c r="AB28" s="101"/>
    </row>
    <row r="29" spans="1:28" ht="45" x14ac:dyDescent="0.2">
      <c r="A29" s="23" t="s">
        <v>42</v>
      </c>
      <c r="B29" s="23" t="s">
        <v>113</v>
      </c>
      <c r="C29" s="24" t="s">
        <v>109</v>
      </c>
      <c r="D29" s="25" t="s">
        <v>110</v>
      </c>
      <c r="E29" s="11"/>
      <c r="F29" s="26"/>
      <c r="G29" s="26"/>
      <c r="H29" s="26"/>
      <c r="I29" s="11"/>
      <c r="J29" s="26"/>
      <c r="K29" s="26"/>
      <c r="L29" s="26"/>
      <c r="M29" s="11"/>
      <c r="N29" s="5"/>
      <c r="O29" s="26"/>
      <c r="P29" s="26"/>
      <c r="Q29" s="11"/>
      <c r="R29" s="5"/>
      <c r="S29" s="26"/>
      <c r="T29" s="26"/>
      <c r="U29" s="11"/>
      <c r="V29" s="27" t="s">
        <v>114</v>
      </c>
      <c r="W29" s="28" t="s">
        <v>90</v>
      </c>
      <c r="X29" s="29">
        <v>30000</v>
      </c>
      <c r="Y29" s="30"/>
      <c r="Z29" s="29">
        <v>10000</v>
      </c>
      <c r="AA29" s="96" t="s">
        <v>112</v>
      </c>
      <c r="AB29" s="101"/>
    </row>
    <row r="30" spans="1:28" ht="17" x14ac:dyDescent="0.2">
      <c r="A30" s="23" t="s">
        <v>49</v>
      </c>
      <c r="B30" s="23" t="s">
        <v>115</v>
      </c>
      <c r="C30" s="24" t="s">
        <v>116</v>
      </c>
      <c r="D30" s="25" t="s">
        <v>110</v>
      </c>
      <c r="E30" s="11"/>
      <c r="F30" s="26"/>
      <c r="G30" s="5"/>
      <c r="H30" s="26"/>
      <c r="I30" s="11"/>
      <c r="J30" s="26"/>
      <c r="K30" s="5"/>
      <c r="L30" s="26"/>
      <c r="M30" s="11"/>
      <c r="N30" s="26"/>
      <c r="O30" s="5"/>
      <c r="P30" s="26"/>
      <c r="Q30" s="11"/>
      <c r="R30" s="26"/>
      <c r="S30" s="5"/>
      <c r="T30" s="26"/>
      <c r="U30" s="11"/>
      <c r="V30" s="27" t="s">
        <v>117</v>
      </c>
      <c r="W30" s="28" t="s">
        <v>90</v>
      </c>
      <c r="X30" s="29">
        <v>10000</v>
      </c>
      <c r="Y30" s="30"/>
      <c r="Z30" s="29"/>
      <c r="AA30" s="96" t="s">
        <v>112</v>
      </c>
      <c r="AB30" s="101"/>
    </row>
    <row r="31" spans="1:28" ht="34" x14ac:dyDescent="0.2">
      <c r="A31" s="23" t="s">
        <v>54</v>
      </c>
      <c r="B31" s="23" t="s">
        <v>118</v>
      </c>
      <c r="C31" s="24" t="s">
        <v>119</v>
      </c>
      <c r="D31" s="25" t="s">
        <v>110</v>
      </c>
      <c r="E31" s="11"/>
      <c r="F31" s="26"/>
      <c r="G31" s="26"/>
      <c r="H31" s="5"/>
      <c r="I31" s="11"/>
      <c r="J31" s="26"/>
      <c r="K31" s="26"/>
      <c r="L31" s="26"/>
      <c r="M31" s="11"/>
      <c r="N31" s="26"/>
      <c r="O31" s="26"/>
      <c r="P31" s="5"/>
      <c r="Q31" s="11"/>
      <c r="R31" s="26"/>
      <c r="S31" s="26"/>
      <c r="T31" s="26"/>
      <c r="U31" s="11"/>
      <c r="V31" s="27" t="s">
        <v>120</v>
      </c>
      <c r="W31" s="28" t="s">
        <v>90</v>
      </c>
      <c r="X31" s="29">
        <v>10000</v>
      </c>
      <c r="Y31" s="30"/>
      <c r="Z31" s="29">
        <v>5000</v>
      </c>
      <c r="AA31" s="96" t="s">
        <v>112</v>
      </c>
      <c r="AB31" s="101"/>
    </row>
    <row r="32" spans="1:28" ht="16" x14ac:dyDescent="0.2">
      <c r="A32" s="18" t="s">
        <v>121</v>
      </c>
      <c r="B32" s="18"/>
      <c r="C32" s="18"/>
      <c r="D32" s="18"/>
      <c r="E32" s="18"/>
      <c r="F32" s="18"/>
      <c r="G32" s="18"/>
      <c r="H32" s="18"/>
      <c r="I32" s="18"/>
      <c r="J32" s="18"/>
      <c r="K32" s="18"/>
      <c r="L32" s="18"/>
      <c r="M32" s="18"/>
      <c r="N32" s="18"/>
      <c r="O32" s="18"/>
      <c r="P32" s="18"/>
      <c r="Q32" s="18"/>
      <c r="R32" s="18"/>
      <c r="S32" s="18"/>
      <c r="T32" s="18"/>
      <c r="U32" s="18"/>
      <c r="V32" s="19"/>
      <c r="W32" s="20"/>
      <c r="X32" s="21">
        <f>+SUM(X33:X39)</f>
        <v>55000</v>
      </c>
      <c r="Y32" s="22">
        <f>+SUM(Y33:Y37)</f>
        <v>229229</v>
      </c>
      <c r="Z32" s="21">
        <f>+SUM(Z33:Z37)</f>
        <v>20000</v>
      </c>
      <c r="AA32" s="97"/>
      <c r="AB32" s="101"/>
    </row>
    <row r="33" spans="1:28" ht="30" x14ac:dyDescent="0.2">
      <c r="A33" s="23" t="s">
        <v>35</v>
      </c>
      <c r="B33" s="23" t="s">
        <v>122</v>
      </c>
      <c r="C33" s="24" t="s">
        <v>123</v>
      </c>
      <c r="D33" s="25"/>
      <c r="E33" s="11"/>
      <c r="F33" s="26"/>
      <c r="G33" s="26"/>
      <c r="H33" s="26"/>
      <c r="I33" s="11"/>
      <c r="J33" s="26"/>
      <c r="K33" s="26"/>
      <c r="L33" s="5"/>
      <c r="M33" s="11"/>
      <c r="N33" s="26"/>
      <c r="O33" s="26"/>
      <c r="P33" s="26"/>
      <c r="Q33" s="11"/>
      <c r="R33" s="26"/>
      <c r="S33" s="26"/>
      <c r="T33" s="5"/>
      <c r="U33" s="11"/>
      <c r="V33" s="27" t="s">
        <v>124</v>
      </c>
      <c r="W33" s="28"/>
      <c r="X33" s="29">
        <v>10000</v>
      </c>
      <c r="Y33" s="30">
        <v>25954</v>
      </c>
      <c r="Z33" s="29">
        <v>5000</v>
      </c>
      <c r="AA33" s="96" t="s">
        <v>125</v>
      </c>
      <c r="AB33" s="101"/>
    </row>
    <row r="34" spans="1:28" ht="30" x14ac:dyDescent="0.2">
      <c r="A34" s="23" t="s">
        <v>42</v>
      </c>
      <c r="B34" s="23" t="s">
        <v>126</v>
      </c>
      <c r="C34" s="24" t="s">
        <v>127</v>
      </c>
      <c r="D34" s="25" t="s">
        <v>81</v>
      </c>
      <c r="E34" s="11"/>
      <c r="F34" s="26"/>
      <c r="G34" s="26"/>
      <c r="H34" s="5"/>
      <c r="I34" s="11"/>
      <c r="J34" s="26"/>
      <c r="K34" s="26"/>
      <c r="L34" s="26"/>
      <c r="M34" s="11"/>
      <c r="N34" s="26"/>
      <c r="O34" s="26"/>
      <c r="P34" s="26"/>
      <c r="Q34" s="11"/>
      <c r="R34" s="26"/>
      <c r="S34" s="26"/>
      <c r="T34" s="26"/>
      <c r="U34" s="11"/>
      <c r="V34" s="27" t="s">
        <v>124</v>
      </c>
      <c r="W34" s="28"/>
      <c r="X34" s="29">
        <v>5000</v>
      </c>
      <c r="Y34" s="30">
        <v>101149</v>
      </c>
      <c r="Z34" s="29"/>
      <c r="AA34" s="96" t="s">
        <v>91</v>
      </c>
      <c r="AB34" s="101"/>
    </row>
    <row r="35" spans="1:28" ht="45" x14ac:dyDescent="0.2">
      <c r="A35" s="23" t="s">
        <v>49</v>
      </c>
      <c r="B35" s="23" t="s">
        <v>128</v>
      </c>
      <c r="C35" s="24" t="s">
        <v>129</v>
      </c>
      <c r="D35" s="25"/>
      <c r="E35" s="11"/>
      <c r="F35" s="5"/>
      <c r="G35" s="26"/>
      <c r="H35" s="26"/>
      <c r="I35" s="11"/>
      <c r="J35" s="26"/>
      <c r="K35" s="26"/>
      <c r="L35" s="26"/>
      <c r="M35" s="11"/>
      <c r="N35" s="26"/>
      <c r="O35" s="26"/>
      <c r="P35" s="26"/>
      <c r="Q35" s="11"/>
      <c r="R35" s="26"/>
      <c r="S35" s="26"/>
      <c r="T35" s="26"/>
      <c r="U35" s="11"/>
      <c r="V35" s="27" t="s">
        <v>124</v>
      </c>
      <c r="W35" s="28"/>
      <c r="X35" s="29">
        <v>10000</v>
      </c>
      <c r="Y35" s="30">
        <v>102126</v>
      </c>
      <c r="Z35" s="29">
        <v>5000</v>
      </c>
      <c r="AA35" s="96" t="s">
        <v>130</v>
      </c>
      <c r="AB35" s="101"/>
    </row>
    <row r="36" spans="1:28" ht="34" x14ac:dyDescent="0.2">
      <c r="A36" s="23" t="s">
        <v>54</v>
      </c>
      <c r="B36" s="23" t="s">
        <v>131</v>
      </c>
      <c r="C36" s="24" t="s">
        <v>132</v>
      </c>
      <c r="D36" s="25"/>
      <c r="E36" s="11"/>
      <c r="F36" s="5"/>
      <c r="G36" s="26"/>
      <c r="H36" s="26"/>
      <c r="I36" s="11"/>
      <c r="J36" s="26"/>
      <c r="K36" s="26"/>
      <c r="L36" s="26"/>
      <c r="M36" s="11"/>
      <c r="N36" s="26"/>
      <c r="O36" s="26"/>
      <c r="P36" s="26"/>
      <c r="Q36" s="11"/>
      <c r="R36" s="26"/>
      <c r="S36" s="26"/>
      <c r="T36" s="26"/>
      <c r="U36" s="11"/>
      <c r="V36" s="27" t="s">
        <v>133</v>
      </c>
      <c r="W36" s="28" t="s">
        <v>134</v>
      </c>
      <c r="X36" s="29">
        <v>10000</v>
      </c>
      <c r="Y36" s="30"/>
      <c r="Z36" s="29">
        <v>5000</v>
      </c>
      <c r="AA36" s="96" t="s">
        <v>130</v>
      </c>
      <c r="AB36" s="101"/>
    </row>
    <row r="37" spans="1:28" ht="34" x14ac:dyDescent="0.2">
      <c r="A37" s="23" t="s">
        <v>59</v>
      </c>
      <c r="B37" s="23" t="s">
        <v>135</v>
      </c>
      <c r="C37" s="24" t="s">
        <v>136</v>
      </c>
      <c r="D37" s="25"/>
      <c r="E37" s="11"/>
      <c r="F37" s="5"/>
      <c r="G37" s="26"/>
      <c r="H37" s="26"/>
      <c r="I37" s="11"/>
      <c r="J37" s="26"/>
      <c r="K37" s="26"/>
      <c r="L37" s="26"/>
      <c r="M37" s="11"/>
      <c r="N37" s="26"/>
      <c r="O37" s="26"/>
      <c r="P37" s="26"/>
      <c r="Q37" s="11"/>
      <c r="R37" s="26"/>
      <c r="S37" s="26"/>
      <c r="T37" s="26"/>
      <c r="U37" s="11"/>
      <c r="V37" s="27" t="s">
        <v>137</v>
      </c>
      <c r="W37" s="28" t="s">
        <v>134</v>
      </c>
      <c r="X37" s="29">
        <v>10000</v>
      </c>
      <c r="Y37" s="30"/>
      <c r="Z37" s="29">
        <v>5000</v>
      </c>
      <c r="AA37" s="96" t="s">
        <v>130</v>
      </c>
      <c r="AB37" s="101"/>
    </row>
    <row r="38" spans="1:28" ht="56.25" customHeight="1" x14ac:dyDescent="0.2">
      <c r="A38" s="23" t="s">
        <v>61</v>
      </c>
      <c r="B38" s="23" t="s">
        <v>138</v>
      </c>
      <c r="C38" s="24" t="s">
        <v>139</v>
      </c>
      <c r="D38" s="25"/>
      <c r="E38" s="11"/>
      <c r="F38" s="26"/>
      <c r="G38" s="26"/>
      <c r="H38" s="5"/>
      <c r="I38" s="11"/>
      <c r="J38" s="26"/>
      <c r="K38" s="26"/>
      <c r="L38" s="26"/>
      <c r="M38" s="11"/>
      <c r="N38" s="26"/>
      <c r="O38" s="26"/>
      <c r="P38" s="26"/>
      <c r="Q38" s="11"/>
      <c r="R38" s="26"/>
      <c r="S38" s="26"/>
      <c r="T38" s="26"/>
      <c r="U38" s="11"/>
      <c r="V38" s="27" t="s">
        <v>140</v>
      </c>
      <c r="W38" s="28" t="s">
        <v>134</v>
      </c>
      <c r="X38" s="29">
        <v>5000</v>
      </c>
      <c r="Y38" s="30"/>
      <c r="Z38" s="29"/>
      <c r="AA38" s="96"/>
      <c r="AB38" s="101"/>
    </row>
    <row r="39" spans="1:28" ht="34" x14ac:dyDescent="0.2">
      <c r="A39" s="23" t="s">
        <v>67</v>
      </c>
      <c r="B39" s="23" t="s">
        <v>141</v>
      </c>
      <c r="C39" s="24" t="s">
        <v>142</v>
      </c>
      <c r="D39" s="25"/>
      <c r="E39" s="11"/>
      <c r="F39" s="26"/>
      <c r="G39" s="26"/>
      <c r="H39" s="5"/>
      <c r="I39" s="11"/>
      <c r="J39" s="26"/>
      <c r="K39" s="26"/>
      <c r="L39" s="26"/>
      <c r="M39" s="11"/>
      <c r="N39" s="26"/>
      <c r="O39" s="26"/>
      <c r="P39" s="26"/>
      <c r="Q39" s="11"/>
      <c r="R39" s="26"/>
      <c r="S39" s="26"/>
      <c r="T39" s="26"/>
      <c r="U39" s="11"/>
      <c r="V39" s="27" t="s">
        <v>143</v>
      </c>
      <c r="W39" s="28" t="s">
        <v>134</v>
      </c>
      <c r="X39" s="29">
        <v>5000</v>
      </c>
      <c r="Y39" s="30"/>
      <c r="Z39" s="29"/>
      <c r="AA39" s="96"/>
      <c r="AB39" s="101"/>
    </row>
    <row r="40" spans="1:28" ht="16" x14ac:dyDescent="0.2">
      <c r="A40" s="18" t="s">
        <v>144</v>
      </c>
      <c r="B40" s="18"/>
      <c r="C40" s="18"/>
      <c r="D40" s="18"/>
      <c r="E40" s="18"/>
      <c r="F40" s="18"/>
      <c r="G40" s="18"/>
      <c r="H40" s="18"/>
      <c r="I40" s="18"/>
      <c r="J40" s="18"/>
      <c r="K40" s="18"/>
      <c r="L40" s="18"/>
      <c r="M40" s="18"/>
      <c r="N40" s="18"/>
      <c r="O40" s="18"/>
      <c r="P40" s="18"/>
      <c r="Q40" s="18"/>
      <c r="R40" s="18"/>
      <c r="S40" s="18"/>
      <c r="T40" s="18"/>
      <c r="U40" s="18"/>
      <c r="V40" s="19"/>
      <c r="W40" s="20"/>
      <c r="X40" s="21">
        <f>+SUM(X41:X43)</f>
        <v>97560.975609756104</v>
      </c>
      <c r="Y40" s="22">
        <f>+SUM(Y41:Y43)</f>
        <v>434368</v>
      </c>
      <c r="Z40" s="21">
        <f>+SUM(Z41:Z43)</f>
        <v>10000</v>
      </c>
      <c r="AA40" s="97"/>
      <c r="AB40" s="101"/>
    </row>
    <row r="41" spans="1:28" ht="17" x14ac:dyDescent="0.2">
      <c r="A41" s="23" t="s">
        <v>35</v>
      </c>
      <c r="B41" s="23" t="s">
        <v>145</v>
      </c>
      <c r="C41" s="24" t="s">
        <v>146</v>
      </c>
      <c r="D41" s="25"/>
      <c r="E41" s="9"/>
      <c r="F41" s="26"/>
      <c r="G41" s="26"/>
      <c r="H41" s="5"/>
      <c r="I41" s="11"/>
      <c r="J41" s="26"/>
      <c r="K41" s="26"/>
      <c r="L41" s="26"/>
      <c r="M41" s="11"/>
      <c r="N41" s="26"/>
      <c r="O41" s="26"/>
      <c r="P41" s="26"/>
      <c r="Q41" s="11"/>
      <c r="R41" s="26"/>
      <c r="S41" s="26"/>
      <c r="T41" s="26"/>
      <c r="U41" s="11"/>
      <c r="V41" s="27" t="s">
        <v>147</v>
      </c>
      <c r="W41" s="28" t="s">
        <v>134</v>
      </c>
      <c r="X41" s="29">
        <f>20000000/615</f>
        <v>32520.325203252032</v>
      </c>
      <c r="Y41" s="30">
        <v>280690</v>
      </c>
      <c r="Z41" s="29">
        <v>10000</v>
      </c>
      <c r="AA41" s="96" t="s">
        <v>148</v>
      </c>
      <c r="AB41" s="101"/>
    </row>
    <row r="42" spans="1:28" ht="17" x14ac:dyDescent="0.2">
      <c r="A42" s="23" t="s">
        <v>42</v>
      </c>
      <c r="B42" s="23" t="s">
        <v>149</v>
      </c>
      <c r="C42" s="24" t="s">
        <v>150</v>
      </c>
      <c r="D42" s="25"/>
      <c r="E42" s="11"/>
      <c r="F42" s="26"/>
      <c r="G42" s="26"/>
      <c r="H42" s="26"/>
      <c r="I42" s="11"/>
      <c r="J42" s="26"/>
      <c r="K42" s="26"/>
      <c r="L42" s="26"/>
      <c r="M42" s="11"/>
      <c r="N42" s="26"/>
      <c r="O42" s="26"/>
      <c r="P42" s="26"/>
      <c r="Q42" s="11"/>
      <c r="R42" s="26"/>
      <c r="S42" s="26"/>
      <c r="T42" s="26"/>
      <c r="U42" s="11"/>
      <c r="V42" s="27" t="s">
        <v>124</v>
      </c>
      <c r="W42" s="28" t="s">
        <v>134</v>
      </c>
      <c r="X42" s="29"/>
      <c r="Y42" s="30">
        <v>153678</v>
      </c>
      <c r="Z42" s="29"/>
      <c r="AA42" s="96" t="s">
        <v>148</v>
      </c>
      <c r="AB42" s="101"/>
    </row>
    <row r="43" spans="1:28" ht="34" x14ac:dyDescent="0.2">
      <c r="A43" s="23" t="s">
        <v>49</v>
      </c>
      <c r="B43" s="23" t="s">
        <v>151</v>
      </c>
      <c r="C43" s="24" t="s">
        <v>152</v>
      </c>
      <c r="D43" s="25"/>
      <c r="E43" s="11"/>
      <c r="F43" s="26"/>
      <c r="G43" s="26"/>
      <c r="H43" s="5"/>
      <c r="I43" s="11"/>
      <c r="J43" s="26"/>
      <c r="K43" s="26"/>
      <c r="L43" s="5"/>
      <c r="M43" s="11"/>
      <c r="N43" s="26"/>
      <c r="O43" s="26"/>
      <c r="P43" s="5"/>
      <c r="Q43" s="11"/>
      <c r="R43" s="26"/>
      <c r="S43" s="26"/>
      <c r="T43" s="5"/>
      <c r="U43" s="11"/>
      <c r="V43" s="27" t="s">
        <v>153</v>
      </c>
      <c r="W43" s="28" t="s">
        <v>154</v>
      </c>
      <c r="X43" s="29">
        <f>40000000/615</f>
        <v>65040.650406504064</v>
      </c>
      <c r="Y43" s="30"/>
      <c r="Z43" s="29"/>
      <c r="AA43" s="96" t="s">
        <v>148</v>
      </c>
      <c r="AB43" s="101"/>
    </row>
    <row r="44" spans="1:28" ht="18" x14ac:dyDescent="0.2">
      <c r="A44" s="43" t="s">
        <v>155</v>
      </c>
      <c r="B44" s="43"/>
      <c r="C44" s="43"/>
      <c r="D44" s="43"/>
      <c r="E44" s="43"/>
      <c r="F44" s="43"/>
      <c r="G44" s="43"/>
      <c r="H44" s="43"/>
      <c r="I44" s="43"/>
      <c r="J44" s="43"/>
      <c r="K44" s="43"/>
      <c r="L44" s="43"/>
      <c r="M44" s="43"/>
      <c r="N44" s="43"/>
      <c r="O44" s="43"/>
      <c r="P44" s="43"/>
      <c r="Q44" s="43"/>
      <c r="R44" s="43"/>
      <c r="S44" s="43"/>
      <c r="T44" s="43"/>
      <c r="U44" s="43"/>
      <c r="V44" s="44"/>
      <c r="W44" s="45"/>
      <c r="X44" s="46">
        <f>+X45+X55+X60</f>
        <v>2151834.1463414636</v>
      </c>
      <c r="Y44" s="46">
        <f t="shared" ref="Y44:Z44" si="2">+Y45+Y55+Y60</f>
        <v>498023</v>
      </c>
      <c r="Z44" s="46">
        <f t="shared" si="2"/>
        <v>76000</v>
      </c>
      <c r="AA44" s="98"/>
      <c r="AB44" s="101"/>
    </row>
    <row r="45" spans="1:28" ht="16" x14ac:dyDescent="0.2">
      <c r="A45" s="18" t="s">
        <v>156</v>
      </c>
      <c r="B45" s="18"/>
      <c r="C45" s="18"/>
      <c r="D45" s="18"/>
      <c r="E45" s="18"/>
      <c r="F45" s="18"/>
      <c r="G45" s="18"/>
      <c r="H45" s="18"/>
      <c r="I45" s="18"/>
      <c r="J45" s="18"/>
      <c r="K45" s="18"/>
      <c r="L45" s="18"/>
      <c r="M45" s="18"/>
      <c r="N45" s="18"/>
      <c r="O45" s="18"/>
      <c r="P45" s="18"/>
      <c r="Q45" s="18"/>
      <c r="R45" s="18"/>
      <c r="S45" s="18"/>
      <c r="T45" s="18"/>
      <c r="U45" s="18"/>
      <c r="V45" s="19"/>
      <c r="W45" s="20"/>
      <c r="X45" s="21">
        <f>+SUM(X46:X54)</f>
        <v>448053.6585365854</v>
      </c>
      <c r="Y45" s="22">
        <f>+SUM(Y46:Y54)</f>
        <v>0</v>
      </c>
      <c r="Z45" s="21">
        <f>+SUM(Z46:Z54)</f>
        <v>65000</v>
      </c>
      <c r="AA45" s="97"/>
      <c r="AB45" s="101"/>
    </row>
    <row r="46" spans="1:28" s="37" customFormat="1" ht="45" x14ac:dyDescent="0.2">
      <c r="A46" s="23" t="s">
        <v>35</v>
      </c>
      <c r="B46" s="23" t="s">
        <v>157</v>
      </c>
      <c r="C46" s="24" t="s">
        <v>158</v>
      </c>
      <c r="D46" s="25"/>
      <c r="E46" s="11"/>
      <c r="F46" s="38"/>
      <c r="G46" s="38"/>
      <c r="H46" s="5"/>
      <c r="I46" s="11"/>
      <c r="J46" s="5"/>
      <c r="K46" s="38"/>
      <c r="L46" s="38"/>
      <c r="M46" s="11"/>
      <c r="N46" s="38"/>
      <c r="O46" s="38"/>
      <c r="P46" s="38"/>
      <c r="Q46" s="11"/>
      <c r="R46" s="38"/>
      <c r="S46" s="38"/>
      <c r="T46" s="38"/>
      <c r="U46" s="11"/>
      <c r="V46" s="27" t="s">
        <v>159</v>
      </c>
      <c r="W46" s="39" t="s">
        <v>58</v>
      </c>
      <c r="X46" s="40">
        <v>30000</v>
      </c>
      <c r="Y46" s="41"/>
      <c r="Z46" s="40"/>
      <c r="AA46" s="96" t="s">
        <v>160</v>
      </c>
      <c r="AB46" s="102"/>
    </row>
    <row r="47" spans="1:28" s="37" customFormat="1" ht="45" x14ac:dyDescent="0.2">
      <c r="A47" s="23" t="s">
        <v>42</v>
      </c>
      <c r="B47" s="23" t="s">
        <v>161</v>
      </c>
      <c r="C47" s="24" t="s">
        <v>162</v>
      </c>
      <c r="D47" s="25"/>
      <c r="E47" s="9"/>
      <c r="F47" s="38"/>
      <c r="G47" s="38"/>
      <c r="H47" s="5"/>
      <c r="I47" s="11"/>
      <c r="J47" s="38"/>
      <c r="K47" s="38"/>
      <c r="L47" s="38"/>
      <c r="M47" s="11"/>
      <c r="N47" s="38"/>
      <c r="O47" s="38"/>
      <c r="P47" s="38"/>
      <c r="Q47" s="11"/>
      <c r="R47" s="38"/>
      <c r="S47" s="38"/>
      <c r="T47" s="38"/>
      <c r="U47" s="11"/>
      <c r="V47" s="27"/>
      <c r="W47" s="39" t="s">
        <v>58</v>
      </c>
      <c r="X47" s="40">
        <f>75000000/615</f>
        <v>121951.21951219512</v>
      </c>
      <c r="Y47" s="41"/>
      <c r="Z47" s="40">
        <v>50000</v>
      </c>
      <c r="AA47" s="96" t="s">
        <v>160</v>
      </c>
      <c r="AB47" s="102"/>
    </row>
    <row r="48" spans="1:28" s="37" customFormat="1" ht="45" x14ac:dyDescent="0.2">
      <c r="A48" s="23" t="s">
        <v>49</v>
      </c>
      <c r="B48" s="23" t="s">
        <v>163</v>
      </c>
      <c r="C48" s="24" t="s">
        <v>164</v>
      </c>
      <c r="D48" s="25"/>
      <c r="E48" s="11"/>
      <c r="F48" s="38"/>
      <c r="G48" s="38"/>
      <c r="H48" s="5"/>
      <c r="I48" s="11"/>
      <c r="J48" s="38"/>
      <c r="K48" s="38"/>
      <c r="L48" s="38"/>
      <c r="M48" s="11"/>
      <c r="N48" s="38"/>
      <c r="O48" s="38"/>
      <c r="P48" s="38"/>
      <c r="Q48" s="11"/>
      <c r="R48" s="38"/>
      <c r="S48" s="38"/>
      <c r="T48" s="38"/>
      <c r="U48" s="11"/>
      <c r="V48" s="27"/>
      <c r="W48" s="39" t="s">
        <v>165</v>
      </c>
      <c r="X48" s="40">
        <v>20000</v>
      </c>
      <c r="Y48" s="41"/>
      <c r="Z48" s="40">
        <v>10000</v>
      </c>
      <c r="AA48" s="96" t="s">
        <v>160</v>
      </c>
      <c r="AB48" s="102"/>
    </row>
    <row r="49" spans="1:28" ht="45" x14ac:dyDescent="0.2">
      <c r="A49" s="23" t="s">
        <v>54</v>
      </c>
      <c r="B49" s="23" t="s">
        <v>166</v>
      </c>
      <c r="C49" s="24" t="s">
        <v>167</v>
      </c>
      <c r="D49" s="25"/>
      <c r="E49" s="11"/>
      <c r="F49" s="26"/>
      <c r="G49" s="26"/>
      <c r="H49" s="26"/>
      <c r="I49" s="11"/>
      <c r="J49" s="26"/>
      <c r="K49" s="26"/>
      <c r="L49" s="26"/>
      <c r="M49" s="11"/>
      <c r="N49" s="5"/>
      <c r="O49" s="26"/>
      <c r="P49" s="26"/>
      <c r="Q49" s="11"/>
      <c r="R49" s="26"/>
      <c r="S49" s="26"/>
      <c r="T49" s="26"/>
      <c r="U49" s="11"/>
      <c r="V49" s="27" t="s">
        <v>168</v>
      </c>
      <c r="W49" s="39" t="s">
        <v>58</v>
      </c>
      <c r="X49" s="29">
        <v>20000</v>
      </c>
      <c r="Y49" s="30"/>
      <c r="Z49" s="29">
        <v>5000</v>
      </c>
      <c r="AA49" s="96" t="s">
        <v>160</v>
      </c>
      <c r="AB49" s="101"/>
    </row>
    <row r="50" spans="1:28" s="51" customFormat="1" ht="34" x14ac:dyDescent="0.2">
      <c r="A50" s="23" t="s">
        <v>59</v>
      </c>
      <c r="B50" s="23" t="s">
        <v>169</v>
      </c>
      <c r="C50" s="24" t="s">
        <v>170</v>
      </c>
      <c r="D50" s="47"/>
      <c r="E50" s="11"/>
      <c r="F50" s="48"/>
      <c r="G50" s="48"/>
      <c r="H50" s="5"/>
      <c r="I50" s="11"/>
      <c r="J50" s="48"/>
      <c r="K50" s="48"/>
      <c r="L50" s="48"/>
      <c r="M50" s="11"/>
      <c r="N50" s="48"/>
      <c r="O50" s="48"/>
      <c r="P50" s="48"/>
      <c r="Q50" s="11"/>
      <c r="R50" s="48"/>
      <c r="S50" s="48"/>
      <c r="T50" s="48"/>
      <c r="U50" s="11"/>
      <c r="V50" s="25"/>
      <c r="W50" s="49" t="s">
        <v>171</v>
      </c>
      <c r="X50" s="50">
        <v>1000</v>
      </c>
      <c r="Y50" s="50"/>
      <c r="Z50" s="50"/>
      <c r="AA50" s="96" t="s">
        <v>172</v>
      </c>
      <c r="AB50" s="103"/>
    </row>
    <row r="51" spans="1:28" ht="30" x14ac:dyDescent="0.2">
      <c r="A51" s="23" t="s">
        <v>61</v>
      </c>
      <c r="B51" s="23" t="s">
        <v>173</v>
      </c>
      <c r="C51" s="24" t="s">
        <v>174</v>
      </c>
      <c r="D51" s="25"/>
      <c r="E51" s="11"/>
      <c r="F51" s="26"/>
      <c r="G51" s="26"/>
      <c r="H51" s="5"/>
      <c r="I51" s="11"/>
      <c r="J51" s="26"/>
      <c r="K51" s="26"/>
      <c r="L51" s="26"/>
      <c r="M51" s="11"/>
      <c r="N51" s="26"/>
      <c r="O51" s="26"/>
      <c r="P51" s="26"/>
      <c r="Q51" s="11"/>
      <c r="R51" s="26"/>
      <c r="S51" s="26"/>
      <c r="T51" s="26"/>
      <c r="U51" s="11"/>
      <c r="V51" s="25" t="s">
        <v>175</v>
      </c>
      <c r="W51" s="28"/>
      <c r="X51" s="29">
        <v>1200</v>
      </c>
      <c r="Y51" s="30"/>
      <c r="Z51" s="29"/>
      <c r="AA51" s="96" t="s">
        <v>172</v>
      </c>
      <c r="AB51" s="101"/>
    </row>
    <row r="52" spans="1:28" s="55" customFormat="1" ht="51" x14ac:dyDescent="0.2">
      <c r="A52" s="23" t="s">
        <v>67</v>
      </c>
      <c r="B52" s="23" t="s">
        <v>176</v>
      </c>
      <c r="C52" s="24" t="s">
        <v>177</v>
      </c>
      <c r="D52" s="25"/>
      <c r="E52" s="11"/>
      <c r="F52" s="52"/>
      <c r="G52" s="52"/>
      <c r="H52" s="5"/>
      <c r="I52" s="11"/>
      <c r="J52" s="52"/>
      <c r="K52" s="52"/>
      <c r="L52" s="52"/>
      <c r="M52" s="11"/>
      <c r="N52" s="52"/>
      <c r="O52" s="52"/>
      <c r="P52" s="52"/>
      <c r="Q52" s="11"/>
      <c r="R52" s="52"/>
      <c r="S52" s="52"/>
      <c r="T52" s="52"/>
      <c r="U52" s="11"/>
      <c r="V52" s="25" t="s">
        <v>178</v>
      </c>
      <c r="W52" s="53" t="s">
        <v>179</v>
      </c>
      <c r="X52" s="54">
        <v>5000</v>
      </c>
      <c r="Y52" s="54"/>
      <c r="Z52" s="54"/>
      <c r="AA52" s="96" t="s">
        <v>172</v>
      </c>
      <c r="AB52" s="104"/>
    </row>
    <row r="53" spans="1:28" s="37" customFormat="1" ht="30" x14ac:dyDescent="0.2">
      <c r="A53" s="23" t="s">
        <v>73</v>
      </c>
      <c r="B53" s="23" t="s">
        <v>180</v>
      </c>
      <c r="C53" s="24" t="s">
        <v>181</v>
      </c>
      <c r="D53" s="25"/>
      <c r="E53" s="11"/>
      <c r="F53" s="5"/>
      <c r="G53" s="38"/>
      <c r="H53" s="38"/>
      <c r="I53" s="11"/>
      <c r="J53" s="38"/>
      <c r="K53" s="38"/>
      <c r="L53" s="38"/>
      <c r="M53" s="11"/>
      <c r="N53" s="38"/>
      <c r="O53" s="38"/>
      <c r="P53" s="38"/>
      <c r="Q53" s="11"/>
      <c r="R53" s="38"/>
      <c r="S53" s="38"/>
      <c r="T53" s="38"/>
      <c r="U53" s="11"/>
      <c r="V53" s="25" t="s">
        <v>175</v>
      </c>
      <c r="W53" s="39" t="s">
        <v>90</v>
      </c>
      <c r="X53" s="40">
        <v>243902.43902439025</v>
      </c>
      <c r="Y53" s="56"/>
      <c r="Z53" s="40"/>
      <c r="AA53" s="96" t="s">
        <v>182</v>
      </c>
      <c r="AB53" s="102"/>
    </row>
    <row r="54" spans="1:28" s="51" customFormat="1" ht="34" x14ac:dyDescent="0.2">
      <c r="A54" s="23" t="s">
        <v>78</v>
      </c>
      <c r="B54" s="23" t="s">
        <v>183</v>
      </c>
      <c r="C54" s="24" t="s">
        <v>184</v>
      </c>
      <c r="D54" s="25"/>
      <c r="E54" s="11"/>
      <c r="F54" s="5"/>
      <c r="G54" s="48"/>
      <c r="H54" s="48"/>
      <c r="I54" s="11"/>
      <c r="J54" s="48"/>
      <c r="K54" s="48"/>
      <c r="L54" s="48"/>
      <c r="M54" s="11"/>
      <c r="N54" s="48"/>
      <c r="O54" s="48"/>
      <c r="P54" s="48"/>
      <c r="Q54" s="11"/>
      <c r="R54" s="48"/>
      <c r="S54" s="48"/>
      <c r="T54" s="48"/>
      <c r="U54" s="11"/>
      <c r="V54" s="27"/>
      <c r="W54" s="49" t="s">
        <v>171</v>
      </c>
      <c r="X54" s="50">
        <v>5000</v>
      </c>
      <c r="Y54" s="50"/>
      <c r="Z54" s="50"/>
      <c r="AA54" s="96"/>
      <c r="AB54" s="103"/>
    </row>
    <row r="55" spans="1:28" ht="16" x14ac:dyDescent="0.2">
      <c r="A55" s="18" t="s">
        <v>185</v>
      </c>
      <c r="B55" s="18"/>
      <c r="C55" s="18"/>
      <c r="D55" s="18"/>
      <c r="E55" s="18"/>
      <c r="F55" s="18"/>
      <c r="G55" s="18"/>
      <c r="H55" s="18"/>
      <c r="I55" s="18"/>
      <c r="J55" s="18"/>
      <c r="K55" s="18"/>
      <c r="L55" s="18"/>
      <c r="M55" s="18"/>
      <c r="N55" s="18"/>
      <c r="O55" s="18"/>
      <c r="P55" s="18"/>
      <c r="Q55" s="18"/>
      <c r="R55" s="18"/>
      <c r="S55" s="18"/>
      <c r="T55" s="18"/>
      <c r="U55" s="18"/>
      <c r="V55" s="19"/>
      <c r="W55" s="20"/>
      <c r="X55" s="21">
        <f>+SUM(X56:X59)</f>
        <v>1668780.487804878</v>
      </c>
      <c r="Y55" s="22">
        <f>+SUM(Y56:Y58)</f>
        <v>498023</v>
      </c>
      <c r="Z55" s="21">
        <f>+SUM(Z56:Z58)</f>
        <v>5000</v>
      </c>
      <c r="AA55" s="97"/>
      <c r="AB55" s="101"/>
    </row>
    <row r="56" spans="1:28" s="37" customFormat="1" ht="395" x14ac:dyDescent="0.2">
      <c r="A56" s="23" t="s">
        <v>35</v>
      </c>
      <c r="B56" s="23" t="s">
        <v>186</v>
      </c>
      <c r="C56" s="24" t="s">
        <v>187</v>
      </c>
      <c r="D56" s="25"/>
      <c r="E56" s="9"/>
      <c r="F56" s="5"/>
      <c r="G56" s="5"/>
      <c r="H56" s="5"/>
      <c r="I56" s="11"/>
      <c r="J56" s="5"/>
      <c r="K56" s="5"/>
      <c r="L56" s="5"/>
      <c r="M56" s="11"/>
      <c r="N56" s="5"/>
      <c r="O56" s="5"/>
      <c r="P56" s="5"/>
      <c r="Q56" s="11"/>
      <c r="R56" s="5"/>
      <c r="S56" s="5"/>
      <c r="T56" s="5"/>
      <c r="U56" s="11"/>
      <c r="V56" s="27" t="s">
        <v>188</v>
      </c>
      <c r="W56" s="39"/>
      <c r="X56" s="40">
        <f>916000000/615</f>
        <v>1489430.8943089431</v>
      </c>
      <c r="Y56" s="41">
        <v>498023</v>
      </c>
      <c r="Z56" s="40"/>
      <c r="AA56" s="96" t="s">
        <v>189</v>
      </c>
      <c r="AB56" s="106" t="s">
        <v>190</v>
      </c>
    </row>
    <row r="57" spans="1:28" s="37" customFormat="1" ht="45" x14ac:dyDescent="0.2">
      <c r="A57" s="23" t="s">
        <v>42</v>
      </c>
      <c r="B57" s="23" t="s">
        <v>191</v>
      </c>
      <c r="C57" s="24" t="s">
        <v>192</v>
      </c>
      <c r="D57" s="25"/>
      <c r="E57" s="9"/>
      <c r="F57" s="5"/>
      <c r="G57" s="5"/>
      <c r="H57" s="5"/>
      <c r="I57" s="11"/>
      <c r="J57" s="5"/>
      <c r="K57" s="5"/>
      <c r="L57" s="5"/>
      <c r="M57" s="11"/>
      <c r="N57" s="5"/>
      <c r="O57" s="5"/>
      <c r="P57" s="5"/>
      <c r="Q57" s="11"/>
      <c r="R57" s="5"/>
      <c r="S57" s="5"/>
      <c r="T57" s="5"/>
      <c r="U57" s="11"/>
      <c r="V57" s="27" t="s">
        <v>188</v>
      </c>
      <c r="W57" s="39"/>
      <c r="X57" s="40">
        <f>93000000/615</f>
        <v>151219.51219512196</v>
      </c>
      <c r="Y57" s="41"/>
      <c r="Z57" s="40"/>
      <c r="AA57" s="96" t="s">
        <v>189</v>
      </c>
      <c r="AB57" s="102" t="s">
        <v>193</v>
      </c>
    </row>
    <row r="58" spans="1:28" s="37" customFormat="1" ht="30" x14ac:dyDescent="0.2">
      <c r="A58" s="23" t="s">
        <v>49</v>
      </c>
      <c r="B58" s="23" t="s">
        <v>194</v>
      </c>
      <c r="C58" s="24" t="s">
        <v>195</v>
      </c>
      <c r="D58" s="25"/>
      <c r="E58" s="11"/>
      <c r="F58" s="38"/>
      <c r="G58" s="38"/>
      <c r="H58" s="5"/>
      <c r="I58" s="11"/>
      <c r="J58" s="38"/>
      <c r="K58" s="38"/>
      <c r="L58" s="38"/>
      <c r="M58" s="11"/>
      <c r="N58" s="38"/>
      <c r="O58" s="38"/>
      <c r="P58" s="38"/>
      <c r="Q58" s="11"/>
      <c r="R58" s="38"/>
      <c r="S58" s="38"/>
      <c r="T58" s="38"/>
      <c r="U58" s="11"/>
      <c r="V58" s="27"/>
      <c r="W58" s="39"/>
      <c r="X58" s="40">
        <v>20000</v>
      </c>
      <c r="Y58" s="41"/>
      <c r="Z58" s="40">
        <v>5000</v>
      </c>
      <c r="AA58" s="96" t="s">
        <v>189</v>
      </c>
      <c r="AB58" s="102"/>
    </row>
    <row r="59" spans="1:28" s="37" customFormat="1" ht="30" x14ac:dyDescent="0.2">
      <c r="A59" s="23" t="s">
        <v>54</v>
      </c>
      <c r="B59" s="23" t="s">
        <v>196</v>
      </c>
      <c r="C59" s="24" t="s">
        <v>197</v>
      </c>
      <c r="D59" s="25"/>
      <c r="E59" s="11"/>
      <c r="F59" s="5"/>
      <c r="G59" s="38"/>
      <c r="H59" s="38"/>
      <c r="I59" s="11"/>
      <c r="J59" s="38"/>
      <c r="K59" s="38"/>
      <c r="L59" s="38"/>
      <c r="M59" s="11"/>
      <c r="N59" s="38"/>
      <c r="O59" s="38"/>
      <c r="P59" s="38"/>
      <c r="Q59" s="11"/>
      <c r="R59" s="38"/>
      <c r="S59" s="38"/>
      <c r="T59" s="38"/>
      <c r="U59" s="11"/>
      <c r="V59" s="27"/>
      <c r="W59" s="39"/>
      <c r="X59" s="40">
        <f>5000000/615</f>
        <v>8130.0813008130081</v>
      </c>
      <c r="Y59" s="41"/>
      <c r="Z59" s="40">
        <v>5000</v>
      </c>
      <c r="AA59" s="96" t="s">
        <v>189</v>
      </c>
      <c r="AB59" s="102"/>
    </row>
    <row r="60" spans="1:28" ht="16" x14ac:dyDescent="0.2">
      <c r="A60" s="18" t="s">
        <v>198</v>
      </c>
      <c r="B60" s="18"/>
      <c r="C60" s="18"/>
      <c r="D60" s="18"/>
      <c r="E60" s="18"/>
      <c r="F60" s="18"/>
      <c r="G60" s="18"/>
      <c r="H60" s="18"/>
      <c r="I60" s="18"/>
      <c r="J60" s="18"/>
      <c r="K60" s="18"/>
      <c r="L60" s="18"/>
      <c r="M60" s="18"/>
      <c r="N60" s="18"/>
      <c r="O60" s="18"/>
      <c r="P60" s="18"/>
      <c r="Q60" s="18"/>
      <c r="R60" s="18"/>
      <c r="S60" s="18"/>
      <c r="T60" s="18"/>
      <c r="U60" s="18"/>
      <c r="V60" s="19"/>
      <c r="W60" s="20"/>
      <c r="X60" s="21">
        <f>+SUM(X61:X65)</f>
        <v>35000</v>
      </c>
      <c r="Y60" s="22">
        <f>+SUM(Y61:Y65)</f>
        <v>0</v>
      </c>
      <c r="Z60" s="21">
        <f>+SUM(Z61:Z65)</f>
        <v>6000</v>
      </c>
      <c r="AA60" s="97"/>
      <c r="AB60" s="101"/>
    </row>
    <row r="61" spans="1:28" s="55" customFormat="1" ht="34" x14ac:dyDescent="0.2">
      <c r="A61" s="23" t="s">
        <v>35</v>
      </c>
      <c r="B61" s="23" t="s">
        <v>199</v>
      </c>
      <c r="C61" s="24" t="s">
        <v>200</v>
      </c>
      <c r="D61" s="57"/>
      <c r="E61" s="58"/>
      <c r="F61" s="52"/>
      <c r="G61" s="52"/>
      <c r="H61" s="5"/>
      <c r="I61" s="58"/>
      <c r="J61" s="52"/>
      <c r="K61" s="52"/>
      <c r="L61" s="52"/>
      <c r="M61" s="58"/>
      <c r="N61" s="52"/>
      <c r="O61" s="52"/>
      <c r="P61" s="52"/>
      <c r="Q61" s="58"/>
      <c r="R61" s="52"/>
      <c r="S61" s="52"/>
      <c r="T61" s="52"/>
      <c r="U61" s="58"/>
      <c r="V61" s="25" t="s">
        <v>201</v>
      </c>
      <c r="W61" s="53"/>
      <c r="X61" s="54">
        <v>5000</v>
      </c>
      <c r="Y61" s="54"/>
      <c r="Z61" s="54"/>
      <c r="AA61" s="96" t="s">
        <v>202</v>
      </c>
      <c r="AB61" s="104"/>
    </row>
    <row r="62" spans="1:28" ht="30" x14ac:dyDescent="0.2">
      <c r="A62" s="23" t="s">
        <v>42</v>
      </c>
      <c r="B62" s="23" t="s">
        <v>203</v>
      </c>
      <c r="C62" s="24" t="s">
        <v>204</v>
      </c>
      <c r="D62" s="59"/>
      <c r="E62" s="11"/>
      <c r="F62" s="5"/>
      <c r="G62" s="26"/>
      <c r="H62" s="26"/>
      <c r="I62" s="11"/>
      <c r="J62" s="26"/>
      <c r="K62" s="26"/>
      <c r="L62" s="26"/>
      <c r="M62" s="11"/>
      <c r="N62" s="26"/>
      <c r="O62" s="26"/>
      <c r="P62" s="26"/>
      <c r="Q62" s="11"/>
      <c r="R62" s="26"/>
      <c r="S62" s="26"/>
      <c r="T62" s="26"/>
      <c r="U62" s="11"/>
      <c r="V62" s="25" t="s">
        <v>205</v>
      </c>
      <c r="W62" s="28"/>
      <c r="X62" s="29">
        <v>5000</v>
      </c>
      <c r="Y62" s="30"/>
      <c r="Z62" s="29"/>
      <c r="AA62" s="96" t="s">
        <v>202</v>
      </c>
      <c r="AB62" s="101"/>
    </row>
    <row r="63" spans="1:28" ht="30" x14ac:dyDescent="0.2">
      <c r="A63" s="23" t="s">
        <v>49</v>
      </c>
      <c r="B63" s="23" t="s">
        <v>206</v>
      </c>
      <c r="C63" s="24" t="s">
        <v>207</v>
      </c>
      <c r="D63" s="59"/>
      <c r="E63" s="11"/>
      <c r="F63" s="5"/>
      <c r="G63" s="26"/>
      <c r="H63" s="26"/>
      <c r="I63" s="11"/>
      <c r="J63" s="26"/>
      <c r="K63" s="26"/>
      <c r="L63" s="26"/>
      <c r="M63" s="11"/>
      <c r="N63" s="26"/>
      <c r="O63" s="26"/>
      <c r="P63" s="26"/>
      <c r="Q63" s="11"/>
      <c r="R63" s="26"/>
      <c r="S63" s="26"/>
      <c r="T63" s="26"/>
      <c r="U63" s="11"/>
      <c r="V63" s="25" t="s">
        <v>205</v>
      </c>
      <c r="W63" s="28"/>
      <c r="X63" s="29">
        <v>10000</v>
      </c>
      <c r="Y63" s="30"/>
      <c r="Z63" s="29">
        <v>3000</v>
      </c>
      <c r="AA63" s="96" t="s">
        <v>202</v>
      </c>
      <c r="AB63" s="101"/>
    </row>
    <row r="64" spans="1:28" s="51" customFormat="1" ht="51" x14ac:dyDescent="0.2">
      <c r="A64" s="23" t="s">
        <v>54</v>
      </c>
      <c r="B64" s="23" t="s">
        <v>208</v>
      </c>
      <c r="C64" s="24" t="s">
        <v>209</v>
      </c>
      <c r="D64" s="47"/>
      <c r="E64" s="11"/>
      <c r="F64" s="5"/>
      <c r="G64" s="48"/>
      <c r="H64" s="48"/>
      <c r="I64" s="11"/>
      <c r="J64" s="48"/>
      <c r="K64" s="48"/>
      <c r="L64" s="48"/>
      <c r="M64" s="11"/>
      <c r="N64" s="48"/>
      <c r="O64" s="48"/>
      <c r="P64" s="48"/>
      <c r="Q64" s="11"/>
      <c r="R64" s="48"/>
      <c r="S64" s="48"/>
      <c r="T64" s="48"/>
      <c r="U64" s="11"/>
      <c r="V64" s="25" t="s">
        <v>205</v>
      </c>
      <c r="W64" s="49" t="s">
        <v>210</v>
      </c>
      <c r="X64" s="50">
        <v>10000</v>
      </c>
      <c r="Y64" s="50"/>
      <c r="Z64" s="29">
        <v>3000</v>
      </c>
      <c r="AA64" s="96" t="s">
        <v>202</v>
      </c>
      <c r="AB64" s="103"/>
    </row>
    <row r="65" spans="1:28" ht="34" x14ac:dyDescent="0.2">
      <c r="A65" s="23" t="s">
        <v>59</v>
      </c>
      <c r="B65" s="23" t="s">
        <v>211</v>
      </c>
      <c r="C65" s="24" t="s">
        <v>212</v>
      </c>
      <c r="D65" s="59"/>
      <c r="E65" s="11"/>
      <c r="F65" s="5"/>
      <c r="G65" s="26"/>
      <c r="H65" s="26"/>
      <c r="I65" s="11"/>
      <c r="J65" s="26"/>
      <c r="K65" s="26"/>
      <c r="L65" s="26"/>
      <c r="M65" s="11"/>
      <c r="N65" s="26"/>
      <c r="O65" s="26"/>
      <c r="P65" s="26"/>
      <c r="Q65" s="11"/>
      <c r="R65" s="26"/>
      <c r="S65" s="26"/>
      <c r="T65" s="26"/>
      <c r="U65" s="11"/>
      <c r="V65" s="25" t="s">
        <v>213</v>
      </c>
      <c r="W65" s="28"/>
      <c r="X65" s="29">
        <v>5000</v>
      </c>
      <c r="Y65" s="30"/>
      <c r="Z65" s="29"/>
      <c r="AA65" s="96" t="s">
        <v>202</v>
      </c>
      <c r="AB65" s="101"/>
    </row>
    <row r="66" spans="1:28" ht="18" x14ac:dyDescent="0.2">
      <c r="A66" s="43" t="s">
        <v>214</v>
      </c>
      <c r="B66" s="43"/>
      <c r="C66" s="43"/>
      <c r="D66" s="43"/>
      <c r="E66" s="43"/>
      <c r="F66" s="43"/>
      <c r="G66" s="43"/>
      <c r="H66" s="43"/>
      <c r="I66" s="43"/>
      <c r="J66" s="43"/>
      <c r="K66" s="43"/>
      <c r="L66" s="43"/>
      <c r="M66" s="43"/>
      <c r="N66" s="43"/>
      <c r="O66" s="43"/>
      <c r="P66" s="43"/>
      <c r="Q66" s="43"/>
      <c r="R66" s="43"/>
      <c r="S66" s="43"/>
      <c r="T66" s="43"/>
      <c r="U66" s="43"/>
      <c r="V66" s="44"/>
      <c r="W66" s="45"/>
      <c r="X66" s="46">
        <f>+X67+X78+X82+X85</f>
        <v>319833.5746667895</v>
      </c>
      <c r="Y66" s="60">
        <f>+Y67+Y78+Y82+Y85</f>
        <v>70771</v>
      </c>
      <c r="Z66" s="46">
        <f>+Z67+Z78+Z82+Z85</f>
        <v>15000</v>
      </c>
      <c r="AA66" s="98"/>
      <c r="AB66" s="101"/>
    </row>
    <row r="67" spans="1:28" ht="16" x14ac:dyDescent="0.2">
      <c r="A67" s="18" t="s">
        <v>215</v>
      </c>
      <c r="B67" s="18"/>
      <c r="C67" s="18"/>
      <c r="D67" s="18"/>
      <c r="E67" s="18"/>
      <c r="F67" s="18"/>
      <c r="G67" s="18"/>
      <c r="H67" s="18"/>
      <c r="I67" s="18"/>
      <c r="J67" s="18"/>
      <c r="K67" s="18"/>
      <c r="L67" s="18"/>
      <c r="M67" s="18"/>
      <c r="N67" s="18"/>
      <c r="O67" s="18"/>
      <c r="P67" s="18"/>
      <c r="Q67" s="18"/>
      <c r="R67" s="18"/>
      <c r="S67" s="18"/>
      <c r="T67" s="18"/>
      <c r="U67" s="18"/>
      <c r="V67" s="19"/>
      <c r="W67" s="20"/>
      <c r="X67" s="21">
        <f>+SUM(X68:X77)</f>
        <v>265833.5746667895</v>
      </c>
      <c r="Y67" s="22">
        <f>+SUM(Y68:Y76)</f>
        <v>0</v>
      </c>
      <c r="Z67" s="21">
        <f>+SUM(Z68:Z76)</f>
        <v>10000</v>
      </c>
      <c r="AA67" s="97"/>
      <c r="AB67" s="101"/>
    </row>
    <row r="68" spans="1:28" s="37" customFormat="1" ht="75" x14ac:dyDescent="0.2">
      <c r="A68" s="23" t="s">
        <v>35</v>
      </c>
      <c r="B68" s="23" t="s">
        <v>216</v>
      </c>
      <c r="C68" s="24" t="s">
        <v>217</v>
      </c>
      <c r="D68" s="61"/>
      <c r="E68" s="11"/>
      <c r="F68" s="5"/>
      <c r="G68" s="38"/>
      <c r="H68" s="38"/>
      <c r="I68" s="11"/>
      <c r="J68" s="38"/>
      <c r="K68" s="38"/>
      <c r="L68" s="38"/>
      <c r="M68" s="11"/>
      <c r="N68" s="38"/>
      <c r="O68" s="38"/>
      <c r="P68" s="38"/>
      <c r="Q68" s="11"/>
      <c r="R68" s="38"/>
      <c r="S68" s="38"/>
      <c r="T68" s="38"/>
      <c r="U68" s="11"/>
      <c r="V68" s="25" t="s">
        <v>218</v>
      </c>
      <c r="W68" s="39"/>
      <c r="X68" s="40">
        <v>150342.98780487804</v>
      </c>
      <c r="Y68" s="56"/>
      <c r="Z68" s="40"/>
      <c r="AA68" s="96" t="s">
        <v>219</v>
      </c>
      <c r="AB68" s="102"/>
    </row>
    <row r="69" spans="1:28" ht="17" x14ac:dyDescent="0.2">
      <c r="A69" s="23" t="s">
        <v>42</v>
      </c>
      <c r="B69" s="27" t="s">
        <v>220</v>
      </c>
      <c r="C69" s="25" t="s">
        <v>221</v>
      </c>
      <c r="D69" s="59"/>
      <c r="E69" s="11"/>
      <c r="F69" s="5"/>
      <c r="G69" s="26"/>
      <c r="H69" s="26"/>
      <c r="I69" s="11"/>
      <c r="J69" s="26"/>
      <c r="K69" s="26"/>
      <c r="L69" s="26"/>
      <c r="M69" s="11"/>
      <c r="N69" s="26"/>
      <c r="O69" s="26"/>
      <c r="P69" s="26"/>
      <c r="Q69" s="11"/>
      <c r="R69" s="26"/>
      <c r="S69" s="26"/>
      <c r="T69" s="26"/>
      <c r="U69" s="11"/>
      <c r="V69" s="27" t="s">
        <v>222</v>
      </c>
      <c r="W69" s="28"/>
      <c r="X69" s="29">
        <v>11433.676292805778</v>
      </c>
      <c r="Y69" s="30"/>
      <c r="Z69" s="29"/>
      <c r="AA69" s="96" t="s">
        <v>223</v>
      </c>
      <c r="AB69" s="101"/>
    </row>
    <row r="70" spans="1:28" ht="30" x14ac:dyDescent="0.2">
      <c r="A70" s="23" t="s">
        <v>49</v>
      </c>
      <c r="B70" s="23" t="s">
        <v>224</v>
      </c>
      <c r="C70" s="24" t="s">
        <v>225</v>
      </c>
      <c r="D70" s="59"/>
      <c r="E70" s="11"/>
      <c r="F70" s="5"/>
      <c r="G70" s="26"/>
      <c r="H70" s="26"/>
      <c r="I70" s="11"/>
      <c r="J70" s="26"/>
      <c r="K70" s="26"/>
      <c r="L70" s="26"/>
      <c r="M70" s="11"/>
      <c r="N70" s="26"/>
      <c r="O70" s="26"/>
      <c r="P70" s="26"/>
      <c r="Q70" s="11"/>
      <c r="R70" s="26"/>
      <c r="S70" s="26"/>
      <c r="T70" s="26"/>
      <c r="U70" s="11"/>
      <c r="V70" s="25" t="s">
        <v>226</v>
      </c>
      <c r="W70" s="28"/>
      <c r="X70" s="29">
        <v>15000</v>
      </c>
      <c r="Y70" s="30"/>
      <c r="Z70" s="29"/>
      <c r="AA70" s="96" t="s">
        <v>227</v>
      </c>
      <c r="AB70" s="101"/>
    </row>
    <row r="71" spans="1:28" ht="30" x14ac:dyDescent="0.2">
      <c r="A71" s="23" t="s">
        <v>54</v>
      </c>
      <c r="B71" s="23" t="s">
        <v>228</v>
      </c>
      <c r="C71" s="24" t="s">
        <v>229</v>
      </c>
      <c r="D71" s="59"/>
      <c r="E71" s="11"/>
      <c r="F71" s="5"/>
      <c r="G71" s="26"/>
      <c r="H71" s="26"/>
      <c r="I71" s="11"/>
      <c r="J71" s="26"/>
      <c r="K71" s="26"/>
      <c r="L71" s="26"/>
      <c r="M71" s="11"/>
      <c r="N71" s="26"/>
      <c r="O71" s="26"/>
      <c r="P71" s="26"/>
      <c r="Q71" s="11"/>
      <c r="R71" s="26"/>
      <c r="S71" s="26"/>
      <c r="T71" s="26"/>
      <c r="U71" s="11"/>
      <c r="V71" s="25" t="s">
        <v>230</v>
      </c>
      <c r="W71" s="28"/>
      <c r="X71" s="29">
        <v>8000</v>
      </c>
      <c r="Y71" s="30"/>
      <c r="Z71" s="29"/>
      <c r="AA71" s="96" t="s">
        <v>223</v>
      </c>
      <c r="AB71" s="101"/>
    </row>
    <row r="72" spans="1:28" s="37" customFormat="1" ht="17" x14ac:dyDescent="0.2">
      <c r="A72" s="23" t="s">
        <v>59</v>
      </c>
      <c r="B72" s="23" t="s">
        <v>231</v>
      </c>
      <c r="C72" s="24" t="s">
        <v>232</v>
      </c>
      <c r="D72" s="25" t="s">
        <v>233</v>
      </c>
      <c r="E72" s="11"/>
      <c r="F72" s="5"/>
      <c r="G72" s="38"/>
      <c r="H72" s="38"/>
      <c r="I72" s="11"/>
      <c r="J72" s="38"/>
      <c r="K72" s="38"/>
      <c r="L72" s="38"/>
      <c r="M72" s="11"/>
      <c r="N72" s="38"/>
      <c r="O72" s="38"/>
      <c r="P72" s="38"/>
      <c r="Q72" s="11"/>
      <c r="R72" s="38"/>
      <c r="S72" s="38"/>
      <c r="T72" s="38"/>
      <c r="U72" s="11"/>
      <c r="V72" s="25" t="s">
        <v>230</v>
      </c>
      <c r="W72" s="25" t="s">
        <v>233</v>
      </c>
      <c r="X72" s="40">
        <f>14000000/615</f>
        <v>22764.227642276423</v>
      </c>
      <c r="Y72" s="41"/>
      <c r="Z72" s="40">
        <v>10000</v>
      </c>
      <c r="AA72" s="96" t="s">
        <v>234</v>
      </c>
      <c r="AB72" s="102"/>
    </row>
    <row r="73" spans="1:28" ht="30" x14ac:dyDescent="0.2">
      <c r="A73" s="23" t="s">
        <v>61</v>
      </c>
      <c r="B73" s="23" t="s">
        <v>235</v>
      </c>
      <c r="C73" s="24" t="s">
        <v>236</v>
      </c>
      <c r="D73" s="59"/>
      <c r="E73" s="11"/>
      <c r="F73" s="26"/>
      <c r="G73" s="26"/>
      <c r="H73" s="26"/>
      <c r="I73" s="11"/>
      <c r="J73" s="26"/>
      <c r="K73" s="26"/>
      <c r="L73" s="5"/>
      <c r="M73" s="11"/>
      <c r="N73" s="26"/>
      <c r="O73" s="26"/>
      <c r="P73" s="26"/>
      <c r="Q73" s="11"/>
      <c r="R73" s="26"/>
      <c r="S73" s="5"/>
      <c r="T73" s="26"/>
      <c r="U73" s="11"/>
      <c r="V73" s="25" t="s">
        <v>237</v>
      </c>
      <c r="W73" s="28"/>
      <c r="X73" s="29">
        <v>20000</v>
      </c>
      <c r="Y73" s="30"/>
      <c r="Z73" s="29"/>
      <c r="AA73" s="96" t="s">
        <v>219</v>
      </c>
      <c r="AB73" s="101"/>
    </row>
    <row r="74" spans="1:28" ht="30" x14ac:dyDescent="0.2">
      <c r="A74" s="23" t="s">
        <v>67</v>
      </c>
      <c r="B74" s="23" t="s">
        <v>238</v>
      </c>
      <c r="C74" s="24" t="s">
        <v>239</v>
      </c>
      <c r="D74" s="59"/>
      <c r="E74" s="11"/>
      <c r="F74" s="5"/>
      <c r="G74" s="26"/>
      <c r="H74" s="26"/>
      <c r="I74" s="11"/>
      <c r="J74" s="26"/>
      <c r="K74" s="26"/>
      <c r="L74" s="5"/>
      <c r="M74" s="11"/>
      <c r="N74" s="26"/>
      <c r="O74" s="26"/>
      <c r="P74" s="5"/>
      <c r="Q74" s="11"/>
      <c r="R74" s="26"/>
      <c r="S74" s="26"/>
      <c r="T74" s="5"/>
      <c r="U74" s="11"/>
      <c r="V74" s="25" t="s">
        <v>240</v>
      </c>
      <c r="W74" s="28"/>
      <c r="X74" s="29">
        <v>5000</v>
      </c>
      <c r="Y74" s="30"/>
      <c r="Z74" s="29"/>
      <c r="AA74" s="96" t="s">
        <v>227</v>
      </c>
      <c r="AB74" s="101"/>
    </row>
    <row r="75" spans="1:28" ht="17" x14ac:dyDescent="0.2">
      <c r="A75" s="23" t="s">
        <v>73</v>
      </c>
      <c r="B75" s="23" t="s">
        <v>241</v>
      </c>
      <c r="C75" s="24" t="s">
        <v>242</v>
      </c>
      <c r="D75" s="59"/>
      <c r="E75" s="5"/>
      <c r="F75" s="5"/>
      <c r="G75" s="5"/>
      <c r="H75" s="5"/>
      <c r="I75" s="11"/>
      <c r="J75" s="5"/>
      <c r="K75" s="5"/>
      <c r="L75" s="5"/>
      <c r="M75" s="11"/>
      <c r="N75" s="5"/>
      <c r="O75" s="5"/>
      <c r="P75" s="5"/>
      <c r="Q75" s="11"/>
      <c r="R75" s="5"/>
      <c r="S75" s="5"/>
      <c r="T75" s="5"/>
      <c r="U75" s="11"/>
      <c r="V75" s="25" t="s">
        <v>243</v>
      </c>
      <c r="W75" s="28"/>
      <c r="X75" s="29">
        <v>5000</v>
      </c>
      <c r="Y75" s="30"/>
      <c r="Z75" s="29"/>
      <c r="AA75" s="96" t="s">
        <v>244</v>
      </c>
      <c r="AB75" s="101"/>
    </row>
    <row r="76" spans="1:28" ht="30" x14ac:dyDescent="0.2">
      <c r="A76" s="23" t="s">
        <v>78</v>
      </c>
      <c r="B76" s="23" t="s">
        <v>245</v>
      </c>
      <c r="C76" s="24" t="s">
        <v>246</v>
      </c>
      <c r="D76" s="59"/>
      <c r="E76" s="11"/>
      <c r="F76" s="5"/>
      <c r="G76" s="26"/>
      <c r="H76" s="26"/>
      <c r="I76" s="11"/>
      <c r="J76" s="26"/>
      <c r="K76" s="26"/>
      <c r="L76" s="26"/>
      <c r="M76" s="11"/>
      <c r="N76" s="26"/>
      <c r="O76" s="26"/>
      <c r="P76" s="26"/>
      <c r="Q76" s="11"/>
      <c r="R76" s="26"/>
      <c r="S76" s="26"/>
      <c r="T76" s="26"/>
      <c r="U76" s="11"/>
      <c r="V76" s="25" t="s">
        <v>247</v>
      </c>
      <c r="W76" s="28"/>
      <c r="X76" s="29">
        <v>18292.682926829268</v>
      </c>
      <c r="Y76" s="30"/>
      <c r="Z76" s="29"/>
      <c r="AA76" s="96" t="s">
        <v>248</v>
      </c>
      <c r="AB76" s="101"/>
    </row>
    <row r="77" spans="1:28" ht="30" x14ac:dyDescent="0.2">
      <c r="A77" s="23" t="s">
        <v>249</v>
      </c>
      <c r="B77" s="23" t="s">
        <v>250</v>
      </c>
      <c r="C77" s="24" t="s">
        <v>251</v>
      </c>
      <c r="D77" s="59"/>
      <c r="E77" s="11"/>
      <c r="F77" s="5"/>
      <c r="G77" s="26"/>
      <c r="H77" s="26"/>
      <c r="I77" s="11"/>
      <c r="J77" s="26"/>
      <c r="K77" s="26"/>
      <c r="L77" s="26"/>
      <c r="M77" s="11"/>
      <c r="N77" s="26"/>
      <c r="O77" s="26"/>
      <c r="P77" s="26"/>
      <c r="Q77" s="11"/>
      <c r="R77" s="26"/>
      <c r="S77" s="26"/>
      <c r="T77" s="26"/>
      <c r="U77" s="11"/>
      <c r="V77" s="25" t="s">
        <v>252</v>
      </c>
      <c r="W77" s="28"/>
      <c r="X77" s="29">
        <v>10000</v>
      </c>
      <c r="Y77" s="30"/>
      <c r="Z77" s="29"/>
      <c r="AA77" s="96" t="s">
        <v>219</v>
      </c>
      <c r="AB77" s="101"/>
    </row>
    <row r="78" spans="1:28" ht="16" x14ac:dyDescent="0.2">
      <c r="A78" s="18" t="s">
        <v>253</v>
      </c>
      <c r="B78" s="18"/>
      <c r="C78" s="18"/>
      <c r="D78" s="18"/>
      <c r="E78" s="18"/>
      <c r="F78" s="18"/>
      <c r="G78" s="18"/>
      <c r="H78" s="18"/>
      <c r="I78" s="18"/>
      <c r="J78" s="18"/>
      <c r="K78" s="18"/>
      <c r="L78" s="18"/>
      <c r="M78" s="18"/>
      <c r="N78" s="18"/>
      <c r="O78" s="18"/>
      <c r="P78" s="18"/>
      <c r="Q78" s="18"/>
      <c r="R78" s="18"/>
      <c r="S78" s="18"/>
      <c r="T78" s="18"/>
      <c r="U78" s="18"/>
      <c r="V78" s="19"/>
      <c r="W78" s="20"/>
      <c r="X78" s="21">
        <f>+SUM(X79:X81)</f>
        <v>16000</v>
      </c>
      <c r="Y78" s="22">
        <f>+SUM(Y79:Y81)</f>
        <v>70771</v>
      </c>
      <c r="Z78" s="21">
        <f>+SUM(Z79:Z81)</f>
        <v>5000</v>
      </c>
      <c r="AA78" s="95"/>
      <c r="AB78" s="101"/>
    </row>
    <row r="79" spans="1:28" ht="30" x14ac:dyDescent="0.2">
      <c r="A79" s="23" t="s">
        <v>35</v>
      </c>
      <c r="B79" s="23" t="s">
        <v>254</v>
      </c>
      <c r="C79" s="24" t="s">
        <v>255</v>
      </c>
      <c r="D79" s="59"/>
      <c r="E79" s="11"/>
      <c r="F79" s="5"/>
      <c r="G79" s="26"/>
      <c r="H79" s="26"/>
      <c r="I79" s="11"/>
      <c r="J79" s="26"/>
      <c r="K79" s="26"/>
      <c r="L79" s="26"/>
      <c r="M79" s="11"/>
      <c r="N79" s="26"/>
      <c r="O79" s="26"/>
      <c r="P79" s="26"/>
      <c r="Q79" s="11"/>
      <c r="R79" s="26"/>
      <c r="S79" s="26"/>
      <c r="T79" s="26"/>
      <c r="U79" s="11"/>
      <c r="V79" s="25" t="s">
        <v>256</v>
      </c>
      <c r="W79" s="28" t="s">
        <v>58</v>
      </c>
      <c r="X79" s="29">
        <v>11000</v>
      </c>
      <c r="Y79" s="30">
        <v>24119</v>
      </c>
      <c r="Z79" s="29">
        <v>2000</v>
      </c>
      <c r="AA79" s="96" t="s">
        <v>257</v>
      </c>
      <c r="AB79" s="101"/>
    </row>
    <row r="80" spans="1:28" ht="30" x14ac:dyDescent="0.2">
      <c r="A80" s="23" t="s">
        <v>42</v>
      </c>
      <c r="B80" s="23" t="s">
        <v>258</v>
      </c>
      <c r="C80" s="24" t="s">
        <v>259</v>
      </c>
      <c r="D80" s="59"/>
      <c r="E80" s="11"/>
      <c r="F80" s="5"/>
      <c r="G80" s="26"/>
      <c r="H80" s="26"/>
      <c r="I80" s="11"/>
      <c r="J80" s="26"/>
      <c r="K80" s="26"/>
      <c r="L80" s="26"/>
      <c r="M80" s="11"/>
      <c r="N80" s="26"/>
      <c r="O80" s="26"/>
      <c r="P80" s="26"/>
      <c r="Q80" s="11"/>
      <c r="R80" s="26"/>
      <c r="S80" s="26"/>
      <c r="T80" s="26"/>
      <c r="U80" s="11"/>
      <c r="V80" s="25" t="s">
        <v>260</v>
      </c>
      <c r="W80" s="28" t="s">
        <v>58</v>
      </c>
      <c r="X80" s="29">
        <v>5000</v>
      </c>
      <c r="Y80" s="62">
        <v>14918</v>
      </c>
      <c r="Z80" s="29">
        <v>3000</v>
      </c>
      <c r="AA80" s="96" t="s">
        <v>257</v>
      </c>
      <c r="AB80" s="101"/>
    </row>
    <row r="81" spans="1:28" ht="30" x14ac:dyDescent="0.2">
      <c r="A81" s="23" t="s">
        <v>49</v>
      </c>
      <c r="B81" s="23" t="s">
        <v>261</v>
      </c>
      <c r="C81" s="24" t="s">
        <v>262</v>
      </c>
      <c r="D81" s="59"/>
      <c r="E81" s="11"/>
      <c r="F81" s="5"/>
      <c r="G81" s="26"/>
      <c r="H81" s="26"/>
      <c r="I81" s="11"/>
      <c r="J81" s="26"/>
      <c r="K81" s="26"/>
      <c r="L81" s="5"/>
      <c r="M81" s="11"/>
      <c r="N81" s="26"/>
      <c r="O81" s="26"/>
      <c r="P81" s="26"/>
      <c r="Q81" s="11"/>
      <c r="R81" s="26"/>
      <c r="S81" s="26"/>
      <c r="T81" s="26"/>
      <c r="U81" s="11"/>
      <c r="V81" s="25" t="s">
        <v>263</v>
      </c>
      <c r="W81" s="28" t="s">
        <v>58</v>
      </c>
      <c r="X81" s="29">
        <v>0</v>
      </c>
      <c r="Y81" s="62">
        <v>31734</v>
      </c>
      <c r="Z81" s="29"/>
      <c r="AA81" s="96" t="s">
        <v>264</v>
      </c>
      <c r="AB81" s="101"/>
    </row>
    <row r="82" spans="1:28" ht="16" x14ac:dyDescent="0.2">
      <c r="A82" s="18" t="s">
        <v>265</v>
      </c>
      <c r="B82" s="18"/>
      <c r="C82" s="18"/>
      <c r="D82" s="18"/>
      <c r="E82" s="18"/>
      <c r="F82" s="18"/>
      <c r="G82" s="18"/>
      <c r="H82" s="18"/>
      <c r="I82" s="18"/>
      <c r="J82" s="18"/>
      <c r="K82" s="18"/>
      <c r="L82" s="18"/>
      <c r="M82" s="18"/>
      <c r="N82" s="18"/>
      <c r="O82" s="18"/>
      <c r="P82" s="18"/>
      <c r="Q82" s="18"/>
      <c r="R82" s="18"/>
      <c r="S82" s="18"/>
      <c r="T82" s="18"/>
      <c r="U82" s="18"/>
      <c r="V82" s="19"/>
      <c r="W82" s="20"/>
      <c r="X82" s="21">
        <f>+SUM(X83:X84)</f>
        <v>21000</v>
      </c>
      <c r="Y82" s="22">
        <f>+SUM(Y83:Y84)</f>
        <v>0</v>
      </c>
      <c r="Z82" s="21">
        <f>+SUM(Z83:Z84)</f>
        <v>0</v>
      </c>
      <c r="AA82" s="95"/>
      <c r="AB82" s="101"/>
    </row>
    <row r="83" spans="1:28" ht="30" x14ac:dyDescent="0.2">
      <c r="A83" s="23" t="s">
        <v>35</v>
      </c>
      <c r="B83" s="23" t="s">
        <v>266</v>
      </c>
      <c r="C83" s="24" t="s">
        <v>267</v>
      </c>
      <c r="D83" s="59"/>
      <c r="E83" s="11"/>
      <c r="F83" s="5"/>
      <c r="G83" s="26"/>
      <c r="H83" s="26"/>
      <c r="I83" s="11"/>
      <c r="J83" s="26"/>
      <c r="K83" s="26"/>
      <c r="L83" s="26"/>
      <c r="M83" s="11"/>
      <c r="N83" s="26"/>
      <c r="O83" s="26"/>
      <c r="P83" s="26"/>
      <c r="Q83" s="11"/>
      <c r="R83" s="26"/>
      <c r="S83" s="26"/>
      <c r="T83" s="26"/>
      <c r="U83" s="11"/>
      <c r="V83" s="25" t="s">
        <v>268</v>
      </c>
      <c r="W83" s="28" t="s">
        <v>58</v>
      </c>
      <c r="X83" s="29">
        <v>11000</v>
      </c>
      <c r="Y83" s="30"/>
      <c r="Z83" s="29"/>
      <c r="AA83" s="96" t="s">
        <v>257</v>
      </c>
      <c r="AB83" s="101"/>
    </row>
    <row r="84" spans="1:28" ht="30" x14ac:dyDescent="0.2">
      <c r="A84" s="23" t="s">
        <v>42</v>
      </c>
      <c r="B84" s="23" t="s">
        <v>269</v>
      </c>
      <c r="C84" s="24" t="s">
        <v>270</v>
      </c>
      <c r="D84" s="59"/>
      <c r="E84" s="11"/>
      <c r="F84" s="5"/>
      <c r="G84" s="26"/>
      <c r="H84" s="26"/>
      <c r="I84" s="11"/>
      <c r="J84" s="26"/>
      <c r="K84" s="26"/>
      <c r="L84" s="26"/>
      <c r="M84" s="11"/>
      <c r="N84" s="26"/>
      <c r="O84" s="26"/>
      <c r="P84" s="26"/>
      <c r="Q84" s="11"/>
      <c r="R84" s="26"/>
      <c r="S84" s="26"/>
      <c r="T84" s="26"/>
      <c r="U84" s="11"/>
      <c r="V84" s="25" t="s">
        <v>271</v>
      </c>
      <c r="W84" s="28" t="s">
        <v>58</v>
      </c>
      <c r="X84" s="29">
        <v>10000</v>
      </c>
      <c r="Y84" s="30"/>
      <c r="Z84" s="29"/>
      <c r="AA84" s="96" t="s">
        <v>257</v>
      </c>
      <c r="AB84" s="101"/>
    </row>
    <row r="85" spans="1:28" ht="16" x14ac:dyDescent="0.2">
      <c r="A85" s="18" t="s">
        <v>272</v>
      </c>
      <c r="B85" s="18"/>
      <c r="C85" s="18"/>
      <c r="D85" s="18"/>
      <c r="E85" s="18"/>
      <c r="F85" s="18"/>
      <c r="G85" s="18"/>
      <c r="H85" s="18"/>
      <c r="I85" s="18"/>
      <c r="J85" s="18"/>
      <c r="K85" s="18"/>
      <c r="L85" s="18"/>
      <c r="M85" s="18"/>
      <c r="N85" s="18"/>
      <c r="O85" s="18"/>
      <c r="P85" s="18"/>
      <c r="Q85" s="18"/>
      <c r="R85" s="18"/>
      <c r="S85" s="18"/>
      <c r="T85" s="18"/>
      <c r="U85" s="18"/>
      <c r="V85" s="19"/>
      <c r="W85" s="20"/>
      <c r="X85" s="21">
        <f>+SUM(X86:X90)</f>
        <v>17000</v>
      </c>
      <c r="Y85" s="22">
        <f>+SUM(Y86:Y90)</f>
        <v>0</v>
      </c>
      <c r="Z85" s="21">
        <f>+SUM(Z86:Z90)</f>
        <v>0</v>
      </c>
      <c r="AA85" s="95"/>
      <c r="AB85" s="101"/>
    </row>
    <row r="86" spans="1:28" ht="120" x14ac:dyDescent="0.2">
      <c r="A86" s="23" t="s">
        <v>35</v>
      </c>
      <c r="B86" s="23" t="s">
        <v>273</v>
      </c>
      <c r="C86" s="24" t="s">
        <v>274</v>
      </c>
      <c r="D86" s="59"/>
      <c r="E86" s="11"/>
      <c r="F86" s="5"/>
      <c r="G86" s="5"/>
      <c r="H86" s="5"/>
      <c r="I86" s="11"/>
      <c r="J86" s="5"/>
      <c r="K86" s="5"/>
      <c r="L86" s="5"/>
      <c r="M86" s="11"/>
      <c r="N86" s="5"/>
      <c r="O86" s="5"/>
      <c r="P86" s="5"/>
      <c r="Q86" s="11"/>
      <c r="R86" s="5"/>
      <c r="S86" s="5"/>
      <c r="T86" s="5"/>
      <c r="U86" s="11"/>
      <c r="V86" s="25" t="s">
        <v>275</v>
      </c>
      <c r="W86" s="28"/>
      <c r="X86" s="29">
        <v>4000</v>
      </c>
      <c r="Y86" s="30"/>
      <c r="Z86" s="29"/>
      <c r="AA86" s="96" t="s">
        <v>276</v>
      </c>
      <c r="AB86" s="101"/>
    </row>
    <row r="87" spans="1:28" ht="45" x14ac:dyDescent="0.2">
      <c r="A87" s="23" t="s">
        <v>42</v>
      </c>
      <c r="B87" s="23" t="s">
        <v>277</v>
      </c>
      <c r="C87" s="24" t="s">
        <v>278</v>
      </c>
      <c r="D87" s="59"/>
      <c r="E87" s="11"/>
      <c r="F87" s="5"/>
      <c r="G87" s="5"/>
      <c r="H87" s="5"/>
      <c r="I87" s="11"/>
      <c r="J87" s="5"/>
      <c r="K87" s="5"/>
      <c r="L87" s="5"/>
      <c r="M87" s="11"/>
      <c r="N87" s="5"/>
      <c r="O87" s="5"/>
      <c r="P87" s="5"/>
      <c r="Q87" s="11"/>
      <c r="R87" s="5"/>
      <c r="S87" s="5"/>
      <c r="T87" s="5"/>
      <c r="U87" s="11"/>
      <c r="V87" s="25" t="s">
        <v>279</v>
      </c>
      <c r="W87" s="28"/>
      <c r="X87" s="29">
        <v>4500</v>
      </c>
      <c r="Y87" s="30"/>
      <c r="Z87" s="29"/>
      <c r="AA87" s="96" t="s">
        <v>276</v>
      </c>
      <c r="AB87" s="101"/>
    </row>
    <row r="88" spans="1:28" ht="30" x14ac:dyDescent="0.2">
      <c r="A88" s="23" t="s">
        <v>49</v>
      </c>
      <c r="B88" s="23" t="s">
        <v>280</v>
      </c>
      <c r="C88" s="24" t="s">
        <v>281</v>
      </c>
      <c r="D88" s="59"/>
      <c r="E88" s="11"/>
      <c r="F88" s="26"/>
      <c r="G88" s="26"/>
      <c r="H88" s="5"/>
      <c r="I88" s="11"/>
      <c r="J88" s="26"/>
      <c r="K88" s="26"/>
      <c r="L88" s="5"/>
      <c r="M88" s="11"/>
      <c r="N88" s="26"/>
      <c r="O88" s="26"/>
      <c r="P88" s="5"/>
      <c r="Q88" s="11"/>
      <c r="R88" s="26"/>
      <c r="S88" s="26"/>
      <c r="T88" s="5"/>
      <c r="U88" s="11"/>
      <c r="V88" s="25"/>
      <c r="W88" s="28"/>
      <c r="X88" s="29">
        <v>3000</v>
      </c>
      <c r="Y88" s="30"/>
      <c r="Z88" s="29"/>
      <c r="AA88" s="96" t="s">
        <v>282</v>
      </c>
      <c r="AB88" s="101"/>
    </row>
    <row r="89" spans="1:28" ht="105" x14ac:dyDescent="0.2">
      <c r="A89" s="23" t="s">
        <v>54</v>
      </c>
      <c r="B89" s="23" t="s">
        <v>283</v>
      </c>
      <c r="C89" s="24" t="s">
        <v>284</v>
      </c>
      <c r="D89" s="59"/>
      <c r="E89" s="11"/>
      <c r="F89" s="26"/>
      <c r="G89" s="26"/>
      <c r="H89" s="5"/>
      <c r="I89" s="11"/>
      <c r="J89" s="26"/>
      <c r="K89" s="26"/>
      <c r="L89" s="5"/>
      <c r="M89" s="11"/>
      <c r="N89" s="26"/>
      <c r="O89" s="26"/>
      <c r="P89" s="5"/>
      <c r="Q89" s="11"/>
      <c r="R89" s="26"/>
      <c r="S89" s="26"/>
      <c r="T89" s="5"/>
      <c r="U89" s="11"/>
      <c r="V89" s="25" t="s">
        <v>285</v>
      </c>
      <c r="W89" s="28"/>
      <c r="X89" s="29">
        <v>4000</v>
      </c>
      <c r="Y89" s="30"/>
      <c r="Z89" s="29"/>
      <c r="AA89" s="96" t="s">
        <v>276</v>
      </c>
      <c r="AB89" s="105"/>
    </row>
    <row r="90" spans="1:28" ht="16" x14ac:dyDescent="0.2">
      <c r="A90" s="23" t="s">
        <v>59</v>
      </c>
      <c r="B90" s="23" t="s">
        <v>286</v>
      </c>
      <c r="C90" s="24" t="s">
        <v>287</v>
      </c>
      <c r="D90" s="59"/>
      <c r="E90" s="11"/>
      <c r="F90" s="26"/>
      <c r="G90" s="26"/>
      <c r="H90" s="26"/>
      <c r="I90" s="11"/>
      <c r="J90" s="26"/>
      <c r="K90" s="26"/>
      <c r="L90" s="26"/>
      <c r="M90" s="11"/>
      <c r="N90" s="26"/>
      <c r="O90" s="26"/>
      <c r="P90" s="26"/>
      <c r="Q90" s="11"/>
      <c r="R90" s="26"/>
      <c r="S90" s="26"/>
      <c r="T90" s="5"/>
      <c r="U90" s="11"/>
      <c r="V90" s="25"/>
      <c r="W90" s="28"/>
      <c r="X90" s="29">
        <v>1500</v>
      </c>
      <c r="Y90" s="30"/>
      <c r="Z90" s="29"/>
      <c r="AA90" s="91"/>
    </row>
    <row r="91" spans="1:28" s="72" customFormat="1" ht="16" x14ac:dyDescent="0.2">
      <c r="A91" s="63"/>
      <c r="B91" s="64"/>
      <c r="C91" s="65"/>
      <c r="D91" s="66"/>
      <c r="E91" s="67"/>
      <c r="F91" s="67"/>
      <c r="G91" s="67"/>
      <c r="H91" s="67"/>
      <c r="I91" s="67"/>
      <c r="J91" s="67"/>
      <c r="K91" s="67"/>
      <c r="L91" s="67"/>
      <c r="M91" s="67"/>
      <c r="N91" s="67"/>
      <c r="O91" s="67"/>
      <c r="P91" s="67"/>
      <c r="Q91" s="67"/>
      <c r="R91" s="67"/>
      <c r="S91" s="67"/>
      <c r="T91" s="67"/>
      <c r="U91" s="67"/>
      <c r="V91" s="68"/>
      <c r="W91" s="69"/>
      <c r="X91" s="70">
        <f>+X8+X22+X44+X66</f>
        <v>2980188.0462115053</v>
      </c>
      <c r="Y91" s="71">
        <f>+Y8+Y22+Y44+Y66</f>
        <v>1679476</v>
      </c>
      <c r="Z91" s="70">
        <f>+Z8+Z22+Z44+Z66</f>
        <v>299000</v>
      </c>
      <c r="AA91" s="92"/>
    </row>
    <row r="92" spans="1:28" x14ac:dyDescent="0.2">
      <c r="V92" s="73"/>
      <c r="W92" s="74"/>
      <c r="X92" s="75"/>
      <c r="Y92" s="76">
        <f>+Y91/X103</f>
        <v>0.32548798216079433</v>
      </c>
      <c r="Z92" s="77"/>
      <c r="AA92" s="73"/>
    </row>
    <row r="93" spans="1:28" ht="16" hidden="1" x14ac:dyDescent="0.2">
      <c r="V93" s="73"/>
      <c r="W93" s="78" t="s">
        <v>288</v>
      </c>
      <c r="X93" s="77"/>
      <c r="Y93" s="73"/>
      <c r="Z93" s="77"/>
      <c r="AA93" s="73"/>
    </row>
    <row r="94" spans="1:28" ht="16" hidden="1" x14ac:dyDescent="0.2">
      <c r="V94" s="73"/>
      <c r="W94" s="74" t="s">
        <v>289</v>
      </c>
      <c r="X94" s="77">
        <f>Y91</f>
        <v>1679476</v>
      </c>
      <c r="Y94" s="79">
        <f>X94*X102</f>
        <v>1032877740</v>
      </c>
      <c r="Z94" s="77"/>
      <c r="AA94" s="73"/>
    </row>
    <row r="95" spans="1:28" ht="16" hidden="1" x14ac:dyDescent="0.2">
      <c r="V95" s="73"/>
      <c r="W95" s="74" t="s">
        <v>290</v>
      </c>
      <c r="X95" s="77">
        <f>Z91</f>
        <v>299000</v>
      </c>
      <c r="Y95" s="79"/>
      <c r="Z95" s="77"/>
      <c r="AA95" s="73"/>
    </row>
    <row r="96" spans="1:28" ht="16" hidden="1" x14ac:dyDescent="0.2">
      <c r="V96" s="73"/>
      <c r="W96" s="74" t="s">
        <v>291</v>
      </c>
      <c r="X96" s="77">
        <f>600000000/X102</f>
        <v>975609.75609756098</v>
      </c>
      <c r="Y96" s="79"/>
      <c r="Z96" s="77"/>
      <c r="AA96" s="73"/>
    </row>
    <row r="97" spans="1:27" ht="16" hidden="1" x14ac:dyDescent="0.2">
      <c r="V97" s="73"/>
      <c r="W97" s="74" t="s">
        <v>292</v>
      </c>
      <c r="X97" s="77">
        <f>+SUM(X94:X96)</f>
        <v>2954085.7560975607</v>
      </c>
      <c r="Y97" s="79"/>
      <c r="Z97" s="77"/>
      <c r="AA97" s="73"/>
    </row>
    <row r="98" spans="1:27" ht="16" hidden="1" x14ac:dyDescent="0.2">
      <c r="V98" s="73"/>
      <c r="W98" s="74" t="s">
        <v>293</v>
      </c>
      <c r="X98" s="77">
        <f>X91</f>
        <v>2980188.0462115053</v>
      </c>
      <c r="Y98" s="79"/>
      <c r="Z98" s="77"/>
      <c r="AA98" s="73"/>
    </row>
    <row r="99" spans="1:27" ht="16" hidden="1" x14ac:dyDescent="0.2">
      <c r="V99" s="73"/>
      <c r="W99" s="80" t="s">
        <v>294</v>
      </c>
      <c r="X99" s="81">
        <f>X97-X98</f>
        <v>-26102.29011394456</v>
      </c>
      <c r="Y99" s="81">
        <f>[1]PTAB_24_V1!X158</f>
        <v>-723852.99192802887</v>
      </c>
      <c r="Z99" s="82">
        <f>X99-Y99</f>
        <v>697750.70181408431</v>
      </c>
      <c r="AA99" s="73"/>
    </row>
    <row r="100" spans="1:27" ht="16" hidden="1" x14ac:dyDescent="0.2">
      <c r="V100" s="73"/>
      <c r="W100" s="80" t="s">
        <v>295</v>
      </c>
      <c r="X100" s="79">
        <f>X99*615</f>
        <v>-16052908.420075905</v>
      </c>
      <c r="Y100" s="79"/>
      <c r="Z100" s="77"/>
      <c r="AA100" s="73"/>
    </row>
    <row r="101" spans="1:27" hidden="1" x14ac:dyDescent="0.2"/>
    <row r="102" spans="1:27" s="84" customFormat="1" ht="16" hidden="1" x14ac:dyDescent="0.2">
      <c r="A102"/>
      <c r="B102"/>
      <c r="C102"/>
      <c r="D102"/>
      <c r="E102"/>
      <c r="F102"/>
      <c r="G102"/>
      <c r="H102"/>
      <c r="I102"/>
      <c r="J102"/>
      <c r="K102"/>
      <c r="L102"/>
      <c r="M102"/>
      <c r="N102"/>
      <c r="O102"/>
      <c r="P102"/>
      <c r="Q102"/>
      <c r="R102"/>
      <c r="S102"/>
      <c r="T102"/>
      <c r="U102"/>
      <c r="V102"/>
      <c r="W102" s="86" t="s">
        <v>296</v>
      </c>
      <c r="X102" s="83">
        <v>615</v>
      </c>
      <c r="Y102" s="83" t="s">
        <v>297</v>
      </c>
      <c r="AA102"/>
    </row>
    <row r="103" spans="1:27" s="84" customFormat="1" ht="16" hidden="1" x14ac:dyDescent="0.2">
      <c r="A103"/>
      <c r="B103"/>
      <c r="C103"/>
      <c r="D103"/>
      <c r="E103"/>
      <c r="F103"/>
      <c r="G103"/>
      <c r="H103"/>
      <c r="I103"/>
      <c r="J103"/>
      <c r="K103"/>
      <c r="L103"/>
      <c r="M103"/>
      <c r="N103"/>
      <c r="O103"/>
      <c r="P103"/>
      <c r="Q103"/>
      <c r="R103"/>
      <c r="S103"/>
      <c r="T103"/>
      <c r="U103"/>
      <c r="V103"/>
      <c r="W103" s="86" t="s">
        <v>298</v>
      </c>
      <c r="X103" s="84">
        <v>5159871</v>
      </c>
      <c r="Y103" s="85"/>
      <c r="AA103"/>
    </row>
    <row r="104" spans="1:27" s="84" customFormat="1" ht="16" hidden="1" x14ac:dyDescent="0.2">
      <c r="A104"/>
      <c r="B104"/>
      <c r="C104"/>
      <c r="D104"/>
      <c r="E104"/>
      <c r="F104"/>
      <c r="G104"/>
      <c r="H104"/>
      <c r="I104"/>
      <c r="J104"/>
      <c r="K104"/>
      <c r="L104"/>
      <c r="M104"/>
      <c r="N104"/>
      <c r="O104"/>
      <c r="P104"/>
      <c r="Q104"/>
      <c r="R104"/>
      <c r="S104"/>
      <c r="T104"/>
      <c r="U104"/>
      <c r="V104"/>
      <c r="W104" s="86" t="s">
        <v>299</v>
      </c>
      <c r="X104" s="84">
        <f>+X103*X102</f>
        <v>3173320665</v>
      </c>
      <c r="Y104" s="85"/>
      <c r="AA104"/>
    </row>
    <row r="105" spans="1:27" s="84" customFormat="1" hidden="1" x14ac:dyDescent="0.2">
      <c r="A105"/>
      <c r="B105"/>
      <c r="C105"/>
      <c r="D105"/>
      <c r="E105"/>
      <c r="F105"/>
      <c r="G105"/>
      <c r="H105"/>
      <c r="I105"/>
      <c r="J105"/>
      <c r="K105"/>
      <c r="L105"/>
      <c r="M105"/>
      <c r="N105"/>
      <c r="O105"/>
      <c r="P105"/>
      <c r="Q105"/>
      <c r="R105"/>
      <c r="S105"/>
      <c r="T105"/>
      <c r="U105"/>
      <c r="V105"/>
      <c r="W105" s="83"/>
      <c r="Y105" s="85"/>
      <c r="AA105"/>
    </row>
    <row r="106" spans="1:27" s="84" customFormat="1" hidden="1" x14ac:dyDescent="0.2">
      <c r="A106"/>
      <c r="B106"/>
      <c r="C106"/>
      <c r="D106"/>
      <c r="E106"/>
      <c r="F106"/>
      <c r="G106"/>
      <c r="H106"/>
      <c r="I106"/>
      <c r="J106"/>
      <c r="K106"/>
      <c r="L106"/>
      <c r="M106"/>
      <c r="N106"/>
      <c r="O106"/>
      <c r="P106"/>
      <c r="Q106"/>
      <c r="R106"/>
      <c r="S106"/>
      <c r="T106"/>
      <c r="U106"/>
      <c r="V106"/>
      <c r="W106" s="83"/>
      <c r="X106" s="87"/>
      <c r="Y106" s="85"/>
      <c r="AA106"/>
    </row>
    <row r="107" spans="1:27" s="84" customFormat="1" x14ac:dyDescent="0.2">
      <c r="A107" s="88"/>
      <c r="B107" s="88"/>
      <c r="C107"/>
      <c r="D107"/>
      <c r="E107"/>
      <c r="F107"/>
      <c r="G107"/>
      <c r="H107"/>
      <c r="I107"/>
      <c r="J107"/>
      <c r="K107"/>
      <c r="L107"/>
      <c r="M107"/>
      <c r="N107"/>
      <c r="O107"/>
      <c r="P107"/>
      <c r="Q107"/>
      <c r="R107"/>
      <c r="S107"/>
      <c r="T107"/>
      <c r="U107"/>
      <c r="V107"/>
      <c r="W107" s="83"/>
      <c r="X107" s="87"/>
      <c r="Y107" s="85"/>
      <c r="AA107"/>
    </row>
    <row r="108" spans="1:27" s="84" customFormat="1" x14ac:dyDescent="0.2">
      <c r="A108" s="88"/>
      <c r="B108" s="88"/>
      <c r="C108"/>
      <c r="D108"/>
      <c r="E108"/>
      <c r="F108"/>
      <c r="G108"/>
      <c r="H108"/>
      <c r="I108"/>
      <c r="J108"/>
      <c r="K108"/>
      <c r="L108"/>
      <c r="M108"/>
      <c r="N108"/>
      <c r="O108"/>
      <c r="P108"/>
      <c r="Q108"/>
      <c r="R108"/>
      <c r="S108"/>
      <c r="T108"/>
      <c r="U108"/>
      <c r="V108"/>
      <c r="W108" s="83"/>
      <c r="X108" s="87"/>
      <c r="Y108" s="85"/>
      <c r="AA108"/>
    </row>
    <row r="109" spans="1:27" s="84" customFormat="1" x14ac:dyDescent="0.2">
      <c r="A109" s="88"/>
      <c r="B109" s="88"/>
      <c r="C109"/>
      <c r="D109"/>
      <c r="E109"/>
      <c r="F109"/>
      <c r="G109"/>
      <c r="H109"/>
      <c r="I109"/>
      <c r="J109"/>
      <c r="K109"/>
      <c r="L109"/>
      <c r="M109"/>
      <c r="N109"/>
      <c r="O109"/>
      <c r="P109"/>
      <c r="Q109"/>
      <c r="R109"/>
      <c r="S109"/>
      <c r="T109"/>
      <c r="U109"/>
      <c r="V109"/>
      <c r="W109" s="83"/>
      <c r="X109" s="87"/>
      <c r="Y109" s="85"/>
      <c r="AA109"/>
    </row>
    <row r="110" spans="1:27" s="84" customFormat="1" x14ac:dyDescent="0.2">
      <c r="A110" s="88"/>
      <c r="B110" s="88"/>
      <c r="C110"/>
      <c r="D110"/>
      <c r="E110"/>
      <c r="F110"/>
      <c r="G110"/>
      <c r="H110"/>
      <c r="I110"/>
      <c r="J110"/>
      <c r="K110"/>
      <c r="L110"/>
      <c r="M110"/>
      <c r="N110"/>
      <c r="O110"/>
      <c r="P110"/>
      <c r="Q110"/>
      <c r="R110"/>
      <c r="S110"/>
      <c r="T110"/>
      <c r="U110"/>
      <c r="V110"/>
      <c r="W110" s="83"/>
      <c r="X110" s="87"/>
      <c r="Y110" s="85"/>
      <c r="AA110"/>
    </row>
    <row r="111" spans="1:27" s="84" customFormat="1" x14ac:dyDescent="0.2">
      <c r="A111" s="88"/>
      <c r="B111" s="88"/>
      <c r="C111"/>
      <c r="D111"/>
      <c r="E111"/>
      <c r="F111"/>
      <c r="G111"/>
      <c r="H111"/>
      <c r="I111"/>
      <c r="J111"/>
      <c r="K111"/>
      <c r="L111"/>
      <c r="M111"/>
      <c r="N111"/>
      <c r="O111"/>
      <c r="P111"/>
      <c r="Q111"/>
      <c r="R111"/>
      <c r="S111"/>
      <c r="T111"/>
      <c r="U111"/>
      <c r="V111"/>
      <c r="W111" s="83"/>
      <c r="Y111" s="85"/>
      <c r="AA111"/>
    </row>
    <row r="113" spans="1:27" s="84" customFormat="1" x14ac:dyDescent="0.2">
      <c r="A113"/>
      <c r="B113"/>
      <c r="C113"/>
      <c r="D113"/>
      <c r="E113"/>
      <c r="F113"/>
      <c r="G113"/>
      <c r="H113"/>
      <c r="I113"/>
      <c r="J113"/>
      <c r="K113"/>
      <c r="L113"/>
      <c r="M113"/>
      <c r="N113"/>
      <c r="O113"/>
      <c r="P113"/>
      <c r="Q113"/>
      <c r="R113"/>
      <c r="S113"/>
      <c r="T113"/>
      <c r="U113"/>
      <c r="V113"/>
      <c r="W113" s="83"/>
      <c r="X113" s="89"/>
      <c r="Y113" s="85"/>
      <c r="AA113"/>
    </row>
  </sheetData>
  <mergeCells count="24">
    <mergeCell ref="Z6:Z7"/>
    <mergeCell ref="AA6:AA7"/>
    <mergeCell ref="N6:P6"/>
    <mergeCell ref="R6:T6"/>
    <mergeCell ref="V6:V7"/>
    <mergeCell ref="W6:W7"/>
    <mergeCell ref="X6:X7"/>
    <mergeCell ref="Y6:Y7"/>
    <mergeCell ref="A4:B4"/>
    <mergeCell ref="G4:H4"/>
    <mergeCell ref="I4:AA4"/>
    <mergeCell ref="A5:B5"/>
    <mergeCell ref="E5:AA5"/>
    <mergeCell ref="A6:B7"/>
    <mergeCell ref="C6:C7"/>
    <mergeCell ref="D6:D7"/>
    <mergeCell ref="F6:H6"/>
    <mergeCell ref="J6:L6"/>
    <mergeCell ref="A1:B1"/>
    <mergeCell ref="G1:AA1"/>
    <mergeCell ref="A2:B2"/>
    <mergeCell ref="G2:H2"/>
    <mergeCell ref="A3:B3"/>
    <mergeCell ref="E3:AA3"/>
  </mergeCells>
  <phoneticPr fontId="34" type="noConversion"/>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673C04CFF664498C6D230F7DC9002D" ma:contentTypeVersion="21" ma:contentTypeDescription="Create a new document." ma:contentTypeScope="" ma:versionID="ea059776a27b5f27ca2a3ae589bea7b1">
  <xsd:schema xmlns:xsd="http://www.w3.org/2001/XMLSchema" xmlns:xs="http://www.w3.org/2001/XMLSchema" xmlns:p="http://schemas.microsoft.com/office/2006/metadata/properties" xmlns:ns2="aeaaafad-0aeb-47f1-beb2-3e40a0446ae1" xmlns:ns3="794cbd40-fc6d-4c0a-9217-0f6cd4b26116" targetNamespace="http://schemas.microsoft.com/office/2006/metadata/properties" ma:root="true" ma:fieldsID="aa87a2e743674f144f46ce9147a2922a" ns2:_="" ns3:_="">
    <xsd:import namespace="aeaaafad-0aeb-47f1-beb2-3e40a0446ae1"/>
    <xsd:import namespace="794cbd40-fc6d-4c0a-9217-0f6cd4b261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aaafad-0aeb-47f1-beb2-3e40a0446a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a3f2f0c-00e4-4e4f-add3-e818a4e3ba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4cbd40-fc6d-4c0a-9217-0f6cd4b261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2982a3c-a517-4a4b-806b-1d2044dc0380}" ma:internalName="TaxCatchAll" ma:showField="CatchAllData" ma:web="794cbd40-fc6d-4c0a-9217-0f6cd4b26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94cbd40-fc6d-4c0a-9217-0f6cd4b26116" xsi:nil="true"/>
    <lcf76f155ced4ddcb4097134ff3c332f xmlns="aeaaafad-0aeb-47f1-beb2-3e40a0446ae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CAF0EE-6253-46F8-98A9-4EE9EA944477}">
  <ds:schemaRefs>
    <ds:schemaRef ds:uri="http://schemas.microsoft.com/sharepoint/v3/contenttype/forms"/>
  </ds:schemaRefs>
</ds:datastoreItem>
</file>

<file path=customXml/itemProps2.xml><?xml version="1.0" encoding="utf-8"?>
<ds:datastoreItem xmlns:ds="http://schemas.openxmlformats.org/officeDocument/2006/customXml" ds:itemID="{6DC3EC54-563C-4008-9CEC-01E2F72463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aaafad-0aeb-47f1-beb2-3e40a0446ae1"/>
    <ds:schemaRef ds:uri="794cbd40-fc6d-4c0a-9217-0f6cd4b26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4AF31D-CD38-4EB6-B969-51EE9718F808}">
  <ds:schemaRefs>
    <ds:schemaRef ds:uri="http://schemas.microsoft.com/office/2006/metadata/properties"/>
    <ds:schemaRef ds:uri="http://schemas.microsoft.com/office/infopath/2007/PartnerControls"/>
    <ds:schemaRef ds:uri="794cbd40-fc6d-4c0a-9217-0f6cd4b26116"/>
    <ds:schemaRef ds:uri="aeaaafad-0aeb-47f1-beb2-3e40a0446ae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Ptba2024_Eur</vt:lpstr>
      <vt:lpstr>Ptba_usd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ETIENNE EBROTTIE</dc:creator>
  <cp:keywords/>
  <dc:description/>
  <cp:lastModifiedBy>Microsoft Office User</cp:lastModifiedBy>
  <cp:revision/>
  <dcterms:created xsi:type="dcterms:W3CDTF">2023-11-29T16:36:19Z</dcterms:created>
  <dcterms:modified xsi:type="dcterms:W3CDTF">2024-02-04T10:52:17Z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0x01010064673C04CFF664498C6D230F7DC9002D</vt:lpwstr>
  </property>
  <property fmtid="{D5CDD505-2E9C-101B-9397-08002B2CF9AE}" pid="3" name="MediaServiceImageTags">
    <vt:lpwstr/>
  </property>
</Properties>
</file>